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875" tabRatio="833" activeTab="0"/>
  </bookViews>
  <sheets>
    <sheet name="APÊNDICE I - PLANILHA DE CUSTOS" sheetId="1" r:id="rId1"/>
    <sheet name="SUBITEM I.I - M² POR UNIDADE" sheetId="2" r:id="rId2"/>
    <sheet name="SUBITEM I.II - CITL" sheetId="3" r:id="rId3"/>
    <sheet name="SUBITEM I.III -CUSTO M² LIMPEZA" sheetId="4" r:id="rId4"/>
    <sheet name="SUBITEM I.IV - CRONOGRAMA" sheetId="5" r:id="rId5"/>
    <sheet name="SUBITEM V-Composição Funções" sheetId="6" r:id="rId6"/>
    <sheet name="SUBITEM VI-Benefícios" sheetId="7" r:id="rId7"/>
    <sheet name="SUBITEM VII-Uniformes" sheetId="8" r:id="rId8"/>
    <sheet name="SUBITEM VIII - Exames" sheetId="9" r:id="rId9"/>
  </sheets>
  <definedNames>
    <definedName name="_xlfn.CONCAT" hidden="1">#NAME?</definedName>
    <definedName name="_xlnm.Print_Area" localSheetId="0">'APÊNDICE I - PLANILHA DE CUSTOS'!$A$1:$I$15</definedName>
    <definedName name="_xlnm.Print_Area" localSheetId="1">'SUBITEM I.I - M² POR UNIDADE'!$A$1:$I$39</definedName>
    <definedName name="_xlnm.Print_Area" localSheetId="5">'SUBITEM V-Composição Funções'!$A$1:$D$105</definedName>
    <definedName name="_xlnm.Print_Area" localSheetId="6">'SUBITEM VI-Benefícios'!$A$1:$E$32</definedName>
    <definedName name="_xlnm.Print_Area" localSheetId="8">'SUBITEM VIII - Exames'!$A$1:$E$21</definedName>
    <definedName name="_xlnm.Print_Area" localSheetId="7">'SUBITEM VII-Uniformes'!$A$1:$E$25</definedName>
  </definedNames>
  <calcPr fullCalcOnLoad="1"/>
</workbook>
</file>

<file path=xl/sharedStrings.xml><?xml version="1.0" encoding="utf-8"?>
<sst xmlns="http://schemas.openxmlformats.org/spreadsheetml/2006/main" count="433" uniqueCount="258">
  <si>
    <t>Salário Normativo da Categoria:</t>
  </si>
  <si>
    <t>Data base da Categoria:</t>
  </si>
  <si>
    <t>CUSTOS</t>
  </si>
  <si>
    <t>MÓDULO 1: COMPOSIÇÃO DA REMUNERAÇÃO</t>
  </si>
  <si>
    <t xml:space="preserve">1 - Composição da Remuneração </t>
  </si>
  <si>
    <t xml:space="preserve">Valor (R$) </t>
  </si>
  <si>
    <t xml:space="preserve">    A - Transporte</t>
  </si>
  <si>
    <t xml:space="preserve">    A - INSS</t>
  </si>
  <si>
    <t xml:space="preserve">    A - 13º salário</t>
  </si>
  <si>
    <t>Mão-de-obra vinculada à execução contratual (valor por empregado)</t>
  </si>
  <si>
    <t xml:space="preserve">    A - Módulo 1 - Composição da Remuneração</t>
  </si>
  <si>
    <t>MÓDULO 2: ENCARGOS E BENEFÍCIOS ANUAIS, MENSAIS E DIÁRIOS</t>
  </si>
  <si>
    <t>Total</t>
  </si>
  <si>
    <t xml:space="preserve">Total </t>
  </si>
  <si>
    <t xml:space="preserve">    A - Salário-Base</t>
  </si>
  <si>
    <t xml:space="preserve">    B - Adicional de Periculosidade</t>
  </si>
  <si>
    <t xml:space="preserve">    C - Adicional de Insalubridade</t>
  </si>
  <si>
    <t xml:space="preserve">    E - Adicional de Hora Noturna Reduzida</t>
  </si>
  <si>
    <t>2.3 - Benefícios Mensais e Diários</t>
  </si>
  <si>
    <t xml:space="preserve">    B - Auxílio-Refeição/Alimentação</t>
  </si>
  <si>
    <t>Percentuais</t>
  </si>
  <si>
    <t xml:space="preserve">    2.2 - GPS, FGTS e outras contribuições</t>
  </si>
  <si>
    <t xml:space="preserve">    2.3 - Benefícios Mensais e Diários</t>
  </si>
  <si>
    <t>2 - Encargos e Benefícios Anuais, Mensais e Diários</t>
  </si>
  <si>
    <t>MÓDULO 3: PROVISÃO PARA RESCISÃO</t>
  </si>
  <si>
    <t>3 - Provisão para Rescisão</t>
  </si>
  <si>
    <t xml:space="preserve">    A - Aviso Prévio Indenizado </t>
  </si>
  <si>
    <t>MÓDULO 4: CUSTO DE REPOSIÇÃO DO PROFISSIONAL AUSENTE</t>
  </si>
  <si>
    <t>4 - Custo de Reposição do Profissional Ausente</t>
  </si>
  <si>
    <t>MÓDULO 5: INSUMOS DIVERSOS</t>
  </si>
  <si>
    <t>5 - Insumos Diversos</t>
  </si>
  <si>
    <t xml:space="preserve">    B - Módulo 2 - Encargos e Benefícios Anuais, Mensais e Diários</t>
  </si>
  <si>
    <t xml:space="preserve">    C - Módulo 3 - Provisão para Rescisão</t>
  </si>
  <si>
    <t xml:space="preserve">    D - Módulo 4 - Custos de Reposição do Profissional Ausente</t>
  </si>
  <si>
    <t xml:space="preserve">    E - Módulo 5 - Insumos Diversos</t>
  </si>
  <si>
    <t>Subtotal (A + B + C + D + E)</t>
  </si>
  <si>
    <t>Percentuais e Valores de Referência</t>
  </si>
  <si>
    <t>Quantidade</t>
  </si>
  <si>
    <t>DIAS</t>
  </si>
  <si>
    <t>VALOR DA TARIFA</t>
  </si>
  <si>
    <t>VALOR MENSAL</t>
  </si>
  <si>
    <t>Custo Total Mensal (44hs)</t>
  </si>
  <si>
    <t>QTD DE TICKETS</t>
  </si>
  <si>
    <t>VALOR UNITÁRIO</t>
  </si>
  <si>
    <t>EMPREGADO (ESTIPULADO NA CCT)</t>
  </si>
  <si>
    <t>CUSTO TOTAL MENSAL</t>
  </si>
  <si>
    <t>VALOR DO PRÊMIO</t>
  </si>
  <si>
    <t>ITEM</t>
  </si>
  <si>
    <t>BENEFÍCIOS MENSAIS E DIÁRIOS</t>
  </si>
  <si>
    <t>Memória de Cálculo</t>
  </si>
  <si>
    <t xml:space="preserve">    D - Adicional Noturno (incluindo a Hora Noturna Reduzida)</t>
  </si>
  <si>
    <t>4.1 - Substituto nas Ausências Legais</t>
  </si>
  <si>
    <t xml:space="preserve">    A - Substituto nas Ausências Legais</t>
  </si>
  <si>
    <t>Convenção Coletiva - Registro MTE:</t>
  </si>
  <si>
    <t xml:space="preserve">VALE TRANSPORTE </t>
  </si>
  <si>
    <t xml:space="preserve">VALE REFEIÇÃO </t>
  </si>
  <si>
    <t xml:space="preserve">44 horas semanais </t>
  </si>
  <si>
    <t xml:space="preserve">    A - Uniformes </t>
  </si>
  <si>
    <t xml:space="preserve">    B - Férias e Adicional de Férias</t>
  </si>
  <si>
    <t xml:space="preserve">    2.1 - 13º Salário, Férias e Adicional de Férias</t>
  </si>
  <si>
    <t>EMPREGADO (PAT - CCT)</t>
  </si>
  <si>
    <t>Categoria:</t>
  </si>
  <si>
    <t xml:space="preserve">QUADRO RESUMO DO CUSTO POR EMPREGADO </t>
  </si>
  <si>
    <t>CBO:</t>
  </si>
  <si>
    <t>CUSTO UNITÁRIO MÉDIO (R$)</t>
  </si>
  <si>
    <t>VIDA ÚTIL (MESES)</t>
  </si>
  <si>
    <t>QTD</t>
  </si>
  <si>
    <t xml:space="preserve">CUSTO MENSAL (R$) </t>
  </si>
  <si>
    <t xml:space="preserve">Custo Total Mensal </t>
  </si>
  <si>
    <t>Sapato</t>
  </si>
  <si>
    <t xml:space="preserve">    D - Assistência Odontológica</t>
  </si>
  <si>
    <t xml:space="preserve">ASSITÊNCIA ODONTOLÓGICA </t>
  </si>
  <si>
    <t>UNIFORMES - PREÇOS ESTIMADOS</t>
  </si>
  <si>
    <t>VALOR TOTAL DE 01 (UM) POSTO</t>
  </si>
  <si>
    <t xml:space="preserve">    B - Materiais de Consumo</t>
  </si>
  <si>
    <t xml:space="preserve">    C - Ferramentas e Equipamentos</t>
  </si>
  <si>
    <t xml:space="preserve">    D - Manutenção de equipamentos/reposição de utensílios</t>
  </si>
  <si>
    <t xml:space="preserve">    H - FGTS</t>
  </si>
  <si>
    <t xml:space="preserve">    I - SECONCI</t>
  </si>
  <si>
    <t>RJ000951/2022 - 24/05/2022 (SEEACEC)</t>
  </si>
  <si>
    <t>PLANO DE ASSISTÊNCIA MÉDICA FAMILIAR CO-PARTICIPATIVO</t>
  </si>
  <si>
    <t>BENEFÍCIO SOCIAL FAMILIAR</t>
  </si>
  <si>
    <t xml:space="preserve">    C - Plano de Assistência Médica Familiar Co-participativo</t>
  </si>
  <si>
    <t xml:space="preserve">    E - Benefício Social Familiar</t>
  </si>
  <si>
    <t>Camisa</t>
  </si>
  <si>
    <t xml:space="preserve">Calça </t>
  </si>
  <si>
    <t xml:space="preserve">    B - SESI ou SESC</t>
  </si>
  <si>
    <t xml:space="preserve">    C - SENAI ou SENAC</t>
  </si>
  <si>
    <t xml:space="preserve">    D - INCRA</t>
  </si>
  <si>
    <t xml:space="preserve">    E - SEBRAE</t>
  </si>
  <si>
    <t xml:space="preserve">    F - Salário Educação</t>
  </si>
  <si>
    <r>
      <t xml:space="preserve">    G - SAT  </t>
    </r>
    <r>
      <rPr>
        <sz val="10"/>
        <rFont val="Arial"/>
        <family val="2"/>
      </rPr>
      <t>(Seguro Contra Acidentes de Trabalho)</t>
    </r>
  </si>
  <si>
    <t xml:space="preserve">    B - Aviso Prévio Trabalhado</t>
  </si>
  <si>
    <t xml:space="preserve">    C - Férias Indenizadas</t>
  </si>
  <si>
    <t xml:space="preserve">    D - Depósito Rescisão Sem Justa Causa</t>
  </si>
  <si>
    <t xml:space="preserve">    E - Indenização Adicional</t>
  </si>
  <si>
    <t>2.1 - 13º Salário, Férias e Adicional de Férias</t>
  </si>
  <si>
    <t>2.2 - GPS, FGTS e outras contribuições                                                                                          (Incide sobre os Módulos 1 e 2.1)</t>
  </si>
  <si>
    <t xml:space="preserve">    F - Incidência do FGTS sobre Aviso Prévio Indenizado</t>
  </si>
  <si>
    <t xml:space="preserve">    G - Incidência do submódulo 2.2 sobre o Aviso PrévioTrabalhado</t>
  </si>
  <si>
    <t xml:space="preserve">    A - Substituto na cobertura de Repouso Semanal Remunerado</t>
  </si>
  <si>
    <t xml:space="preserve">    B - Substituto na cobertura de Feriados</t>
  </si>
  <si>
    <t xml:space="preserve">    C - Substituto na cobertura de Auxílio - Enfermidade</t>
  </si>
  <si>
    <t xml:space="preserve">    D - Substituto na cobertura de Licença Paternidade</t>
  </si>
  <si>
    <t xml:space="preserve">    E - Substituto na cobertura de Faltas Justificadas</t>
  </si>
  <si>
    <t xml:space="preserve">    E - Substituto na cobertura de Dias de Chuva</t>
  </si>
  <si>
    <t xml:space="preserve">    F - Substituto na cobertura de Licença-Maternidade</t>
  </si>
  <si>
    <t xml:space="preserve">    E - Substituto na cobertura de Ausências por Acidente de Trabalho</t>
  </si>
  <si>
    <t>-</t>
  </si>
  <si>
    <t>4.2 - Incidência</t>
  </si>
  <si>
    <t xml:space="preserve">    B - Incidência</t>
  </si>
  <si>
    <t xml:space="preserve">    A - Incidência do submódulo 2.2 sobre os submódulo 2.1 e 4.1</t>
  </si>
  <si>
    <t>Crachá</t>
  </si>
  <si>
    <t>Hemograma</t>
  </si>
  <si>
    <t>Radiografia de Tórax</t>
  </si>
  <si>
    <t>Exame de Urina</t>
  </si>
  <si>
    <t>EXAMES - PREÇOS ESTIMADOS</t>
  </si>
  <si>
    <t>Exame Clínico</t>
  </si>
  <si>
    <t xml:space="preserve">    E - Exames </t>
  </si>
  <si>
    <t>DESCRIÇAO</t>
  </si>
  <si>
    <t>TOTAL</t>
  </si>
  <si>
    <t>QTD / DIA</t>
  </si>
  <si>
    <t>TOTAL GERAL</t>
  </si>
  <si>
    <t>PLANILHA FORMAÇÃO DE CUSTOS</t>
  </si>
  <si>
    <t>MÊS 1</t>
  </si>
  <si>
    <t>MÊS 2</t>
  </si>
  <si>
    <t>MÊS 3</t>
  </si>
  <si>
    <t>MÊS 4</t>
  </si>
  <si>
    <t>MÊS 5</t>
  </si>
  <si>
    <t>MÊS 6</t>
  </si>
  <si>
    <t>PARCIAL</t>
  </si>
  <si>
    <t>%</t>
  </si>
  <si>
    <t>ACUMULADO</t>
  </si>
  <si>
    <t>LIMPEZA INTERNA</t>
  </si>
  <si>
    <t>LIMPEZA EXTERNA</t>
  </si>
  <si>
    <t>DEDETIZAÇÃO</t>
  </si>
  <si>
    <t>IMÓVEIS</t>
  </si>
  <si>
    <t>ÁREA CONSTUÍDA</t>
  </si>
  <si>
    <t>ÁREA LIMPEZA INTERNA</t>
  </si>
  <si>
    <t>ÁREA DO TERRENO</t>
  </si>
  <si>
    <t>ÁREA DE ESQUADRIAS</t>
  </si>
  <si>
    <t>ÁREA EXTERNA</t>
  </si>
  <si>
    <t>ENDEREÇO</t>
  </si>
  <si>
    <t>NOME DA UNIDADE</t>
  </si>
  <si>
    <t>M²</t>
  </si>
  <si>
    <t>Escola Municipal Antônio Teixeira Jardim</t>
  </si>
  <si>
    <t>Escola Municipal Maria Inez Ribeiro Silva Santiago</t>
  </si>
  <si>
    <t>Av. João Jazbik, s/n°, Bairro Cehab</t>
  </si>
  <si>
    <t>Escola Municipal Dep. Armindo M. Doutel de Andrade - CIEP 266</t>
  </si>
  <si>
    <t>Bairro Mirante / Alphaville (a rua ainda não possui nome)</t>
  </si>
  <si>
    <t>Escola Municipal Viva</t>
  </si>
  <si>
    <t>Rua Idalino Souza Maia, 140, Boa Nova</t>
  </si>
  <si>
    <t>Escola Municipal João Mauricio Brum</t>
  </si>
  <si>
    <t>Escola Municipal Lélia Leite de Faria</t>
  </si>
  <si>
    <t>Escola Municipal Sarah Faria Braz</t>
  </si>
  <si>
    <t>Escola Municipal Judith Machado Bustamante</t>
  </si>
  <si>
    <t>Rua Nilo Peçanha, n° 40, Centro</t>
  </si>
  <si>
    <t>Escola Municipal Dr. João Gambeta Perissê</t>
  </si>
  <si>
    <t>Escola Municipal Prof Maria Perlingeiro Lavaquial</t>
  </si>
  <si>
    <t>Av Chaim Elias, s/n°, Bairro Alequicis</t>
  </si>
  <si>
    <t>Escola Municipal Menino Jesus</t>
  </si>
  <si>
    <t>Secretaria de Educação</t>
  </si>
  <si>
    <t>Rua Sebastião S. Malafaia, s/n°, Bairro Dezessete</t>
  </si>
  <si>
    <t>Creche Municipal Arco Íris</t>
  </si>
  <si>
    <t>Rua Heitor Bustamante, 15, Bairro Cidade Nova</t>
  </si>
  <si>
    <t>Creche Municipal Djanira Quintal</t>
  </si>
  <si>
    <t>Rua Djanira Andrade Barros, Bairro Mirante</t>
  </si>
  <si>
    <t>Creche Municipal Esther Fonseca</t>
  </si>
  <si>
    <t>Av. Chaim Elias, s/n°, Bairro Tavares</t>
  </si>
  <si>
    <t>Creche Municipal Vovô Mariano</t>
  </si>
  <si>
    <t>Rua Procópio da Costa Jr., 43, Distrito Monte Alegre</t>
  </si>
  <si>
    <t>Creche Municipal Vovô Nilo</t>
  </si>
  <si>
    <t>Rua Antônio Francisco Eccard, 25, Bairro Glória</t>
  </si>
  <si>
    <t>Creche Municipal Mariah Diniz</t>
  </si>
  <si>
    <t>5143-20</t>
  </si>
  <si>
    <t>Encarregado</t>
  </si>
  <si>
    <t>4101-05</t>
  </si>
  <si>
    <t xml:space="preserve">    F - Bonificação Conveção Coletiva - CLÁUSULA DÉCIMA QUINTA</t>
  </si>
  <si>
    <t>=</t>
  </si>
  <si>
    <t>ÁREA  MENSAL</t>
  </si>
  <si>
    <t>SERVENTES</t>
  </si>
  <si>
    <t>/</t>
  </si>
  <si>
    <t>PROD</t>
  </si>
  <si>
    <t>ENCARREGADOS</t>
  </si>
  <si>
    <t>SERV</t>
  </si>
  <si>
    <t>UNIT</t>
  </si>
  <si>
    <t>CUSTO / M²</t>
  </si>
  <si>
    <t>05.001.0455-0</t>
  </si>
  <si>
    <t>LIMPEZA DE CAIXA D'AGUA OU CISTERNA,COM CAPACIDADE DE 1001 A2000L,INCLUSIVE DESINFECCAO CONFORME NORMAS DO INEA</t>
  </si>
  <si>
    <t>22.016.0010-0</t>
  </si>
  <si>
    <t>ROCADO DE VEGETACAO COM ROCADEIRA COSTAL MOTORIZADA,INCLUSIVE AJUNTAMENTO DO MATERIAL RESULTANTE</t>
  </si>
  <si>
    <t>UNIDADE</t>
  </si>
  <si>
    <t>HA</t>
  </si>
  <si>
    <t>SUBTOTAL</t>
  </si>
  <si>
    <t>TRIBUTOS SOBRE A RECEITA</t>
  </si>
  <si>
    <t>PIS</t>
  </si>
  <si>
    <t>ISS</t>
  </si>
  <si>
    <t>CUSTO INDIRETO E LUCRO</t>
  </si>
  <si>
    <t>Custo indireto</t>
  </si>
  <si>
    <t>Cofins</t>
  </si>
  <si>
    <t>Lair</t>
  </si>
  <si>
    <t>CITL</t>
  </si>
  <si>
    <t>COMPOSIÇÃO CITL - SERVIÇOS DE ASSEIO E LIMPEZA</t>
  </si>
  <si>
    <t>COMPOSIÇÃO</t>
  </si>
  <si>
    <t>MERCADO</t>
  </si>
  <si>
    <t>ÁREA  LIMPEZA</t>
  </si>
  <si>
    <t>ÁREA LIMPEZA / MÊS</t>
  </si>
  <si>
    <t>(ADOTADO LIMPEZA 01 VEZ POR SEMANA)</t>
  </si>
  <si>
    <t>LIMPEZA VIDROS (INTERNO)</t>
  </si>
  <si>
    <t>Escola Municipal Alice do Amaral Peixoto</t>
  </si>
  <si>
    <t>Escola Municipal João Jazbik</t>
  </si>
  <si>
    <t>Fazenda Barra Alegre, Dezessete</t>
  </si>
  <si>
    <t>Escola Municipal Joaquim Abreu Campanario</t>
  </si>
  <si>
    <t>Escola Municipal José Pinto de Sousa</t>
  </si>
  <si>
    <t>Estrada RJ, 186, KM 08, Distrito Marangatu</t>
  </si>
  <si>
    <t>Rua Abreu Campanario, Distrito Paroquena</t>
  </si>
  <si>
    <t>Recreio do Motta, Distrito Salgueiro</t>
  </si>
  <si>
    <t>Rua Eugenio de Paula, Distrito São Pedro de Alcantara</t>
  </si>
  <si>
    <t>Rua Sebastião Malafaia, s/n°, Dezessete</t>
  </si>
  <si>
    <t>Rua Francisco Castro, Distrito Santa Cruz</t>
  </si>
  <si>
    <t>Av. José Homem da Costa, 242, São Luiz</t>
  </si>
  <si>
    <t>Rua Marechal Odylio Denys, São Felix</t>
  </si>
  <si>
    <t>Rua Antônio Carlos Pinheiro de Medeiros, s/n°, Glória</t>
  </si>
  <si>
    <t>Escola Municipal Prof. Anaide Panaro Caldas - CIEP 469</t>
  </si>
  <si>
    <t>Rua Capitão Manoel de Melo, s/n°, Bairro São Luiz</t>
  </si>
  <si>
    <t>Rua Dep. José Kezen, nº 1, Centro</t>
  </si>
  <si>
    <t>Creche Municipal Vera Lucia Kezen</t>
  </si>
  <si>
    <t>Rua F, Bairro Cehab</t>
  </si>
  <si>
    <t>Nº TURNOS FUNCINAMENTO</t>
  </si>
  <si>
    <t>SERVENTE DE LIMPEZA</t>
  </si>
  <si>
    <t>ENCARREGADO</t>
  </si>
  <si>
    <t>Servente de Limpeza</t>
  </si>
  <si>
    <t>Escola Municipal Joaquim Fernandes Camacho</t>
  </si>
  <si>
    <t>Rua Virginia Ribert Camacho, Distrito Mangueirão</t>
  </si>
  <si>
    <t>Escola Municipal José Lavaquial Biosca</t>
  </si>
  <si>
    <t>Rua Domingos da Silva Magacho, Arraialzinho</t>
  </si>
  <si>
    <t>CÓDIGO</t>
  </si>
  <si>
    <t>DESCRIÇÃO</t>
  </si>
  <si>
    <t>QUANTIDADE MENSAL</t>
  </si>
  <si>
    <t>QUANTIDADE ANUAL</t>
  </si>
  <si>
    <t>VALOR TOTAL</t>
  </si>
  <si>
    <t>PREFEITURA MUNICIPAL DE SANTO ANTÔNIO DE PÁDUA</t>
  </si>
  <si>
    <t>Estado do Rio de Janeiro</t>
  </si>
  <si>
    <t>UNID</t>
  </si>
  <si>
    <t xml:space="preserve">        PREFEITURA MUNICIPAL DE SANTO ANTÔNIO DE PÁDUA</t>
  </si>
  <si>
    <t xml:space="preserve">      Estado do Rio de Janeiro</t>
  </si>
  <si>
    <t xml:space="preserve">       Secretaria de Educação</t>
  </si>
  <si>
    <t>CRONOGRAMA FÍSICO-FINANCEIRO</t>
  </si>
  <si>
    <t>APÊNDICE I AO TERMO DE REFERÊNCIA - PLANILHA ORÇAMENTÁRIA ESTIMADA</t>
  </si>
  <si>
    <t xml:space="preserve">APÊNDICE I AO TERMO DE REFERÊNCIA - SUBITEM I.I. </t>
  </si>
  <si>
    <t>APÊNDICE I AO TERMO DE REFERÊNCIA - SUBITEM I.II</t>
  </si>
  <si>
    <t>APÊNDICE I AO TERMO DE REFERÊNCIA - SUBITEM I.III</t>
  </si>
  <si>
    <t>APÊNDICE I AO TERMO DE REFERÊNCIA - SUBITEM I.IV</t>
  </si>
  <si>
    <t>SECRETARIA MUNICIPAL DE EDUCAÇÃO</t>
  </si>
  <si>
    <t>APÊNDICE I AO TERMO DE REFERÊNCIA - SUBITEM V</t>
  </si>
  <si>
    <t>APÊNDICEI AO TERMO DE REFERÊNCIA - SUBITEM VI</t>
  </si>
  <si>
    <t>APÊNDICE I AO TERMO DE REFERÊNCIA - SUBITEM VII</t>
  </si>
  <si>
    <t>APÊNDICE I AO TERMO DE REFERÊNCIA - SUBITEM VIII</t>
  </si>
</sst>
</file>

<file path=xl/styles.xml><?xml version="1.0" encoding="utf-8"?>
<styleSheet xmlns="http://schemas.openxmlformats.org/spreadsheetml/2006/main">
  <numFmts count="6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* #,##0.00_);_(* \(#,##0.00\);_(* \-??_);_(@_)"/>
    <numFmt numFmtId="181" formatCode="&quot;R$ &quot;#,##0.00_);[Red]&quot;(R$ &quot;#,##0.00\)"/>
    <numFmt numFmtId="182" formatCode="[$R$-416]\ #,##0.00;[Red]\-[$R$-416]\ #,##0.00"/>
    <numFmt numFmtId="183" formatCode="&quot;R$&quot;\ #,##0.00"/>
    <numFmt numFmtId="184" formatCode="0.000%"/>
    <numFmt numFmtId="185" formatCode="_-* #,##0.000_-;\-* #,##0.000_-;_-* &quot;-&quot;???_-;_-@_-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  <numFmt numFmtId="190" formatCode="0.0%"/>
    <numFmt numFmtId="191" formatCode="_(* #,##0.000_);_(* \(#,##0.000\);_(* \-??_);_(@_)"/>
    <numFmt numFmtId="192" formatCode="&quot;R$ &quot;#,##0.00"/>
    <numFmt numFmtId="193" formatCode="#,##0.00\ ;&quot; (&quot;#,##0.00\);&quot; -&quot;#\ ;@\ "/>
    <numFmt numFmtId="194" formatCode="#,##0.00\ ;&quot; (&quot;#,##0.00\);&quot; -&quot;#.0\ ;@\ "/>
    <numFmt numFmtId="195" formatCode="_(* #,##0.0000_);_(* \(#,##0.0000\);_(* \-??_);_(@_)"/>
    <numFmt numFmtId="196" formatCode="_(* #,##0.00000_);_(* \(#,##0.00000\);_(* \-??_);_(@_)"/>
    <numFmt numFmtId="197" formatCode="#,###.00"/>
    <numFmt numFmtId="198" formatCode="&quot;Ativar&quot;;&quot;Ativar&quot;;&quot;Desativar&quot;"/>
    <numFmt numFmtId="199" formatCode="_(* #,##0.0_);_(* \(#,##0.0\);_(* \-??_);_(@_)"/>
    <numFmt numFmtId="200" formatCode="_(* #,##0_);_(* \(#,##0\);_(* \-??_);_(@_)"/>
    <numFmt numFmtId="201" formatCode="#,##0.0\ ;&quot; (&quot;#,##0.0\);&quot; -&quot;#\ ;@\ "/>
    <numFmt numFmtId="202" formatCode="#,##0\ ;&quot; (&quot;#,##0\);&quot; -&quot;#\ ;@\ "/>
    <numFmt numFmtId="203" formatCode="#,##0.000;\-#,##0.000"/>
    <numFmt numFmtId="204" formatCode="#,##0.0;\-#,##0.0"/>
    <numFmt numFmtId="205" formatCode="&quot;R$ &quot;#,##0.000"/>
    <numFmt numFmtId="206" formatCode="&quot;R$ &quot;#,##0.0000"/>
    <numFmt numFmtId="207" formatCode="0.00000"/>
    <numFmt numFmtId="208" formatCode="0.0000"/>
    <numFmt numFmtId="209" formatCode="0.000"/>
    <numFmt numFmtId="210" formatCode="#,##0_ ;\-#,##0\ "/>
    <numFmt numFmtId="211" formatCode="0.0000%"/>
    <numFmt numFmtId="212" formatCode="[$-416]dddd\,\ d&quot; de &quot;mmmm&quot; de &quot;yyyy"/>
    <numFmt numFmtId="213" formatCode="0.000000"/>
    <numFmt numFmtId="214" formatCode="_-&quot;R$&quot;\ * #,##0.000_-;\-&quot;R$&quot;\ * #,##0.000_-;_-&quot;R$&quot;\ * &quot;-&quot;??_-;_-@_-"/>
    <numFmt numFmtId="215" formatCode="_-&quot;R$&quot;\ * #,##0.0000_-;\-&quot;R$&quot;\ * #,##0.0000_-;_-&quot;R$&quot;\ * &quot;-&quot;??_-;_-@_-"/>
    <numFmt numFmtId="216" formatCode="&quot;R$&quot;\ #,##0.000"/>
    <numFmt numFmtId="217" formatCode="&quot;R$&quot;\ #,##0.0000"/>
    <numFmt numFmtId="218" formatCode="&quot;R$&quot;\ #,##0.00000"/>
    <numFmt numFmtId="219" formatCode="#,##0.000"/>
    <numFmt numFmtId="220" formatCode="#,##0.0000"/>
    <numFmt numFmtId="221" formatCode="#,##0.00000"/>
  </numFmts>
  <fonts count="66">
    <font>
      <sz val="10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Verdana"/>
      <family val="2"/>
    </font>
    <font>
      <b/>
      <sz val="14"/>
      <name val="Times New Roman"/>
      <family val="1"/>
    </font>
    <font>
      <b/>
      <sz val="11"/>
      <color indexed="2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18"/>
      <name val="Arial"/>
      <family val="2"/>
    </font>
    <font>
      <sz val="11"/>
      <color indexed="57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2" fillId="21" borderId="5" applyNumberFormat="0" applyAlignment="0" applyProtection="0"/>
    <xf numFmtId="180" fontId="0" fillId="0" borderId="0" applyFill="0" applyBorder="0" applyAlignment="0" applyProtection="0"/>
    <xf numFmtId="16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180" fontId="5" fillId="34" borderId="11" xfId="0" applyNumberFormat="1" applyFont="1" applyFill="1" applyBorder="1" applyAlignment="1">
      <alignment vertical="center"/>
    </xf>
    <xf numFmtId="180" fontId="5" fillId="35" borderId="11" xfId="0" applyNumberFormat="1" applyFont="1" applyFill="1" applyBorder="1" applyAlignment="1">
      <alignment vertical="center"/>
    </xf>
    <xf numFmtId="180" fontId="4" fillId="35" borderId="11" xfId="53" applyFont="1" applyFill="1" applyBorder="1" applyAlignment="1" applyProtection="1">
      <alignment vertical="center"/>
      <protection/>
    </xf>
    <xf numFmtId="180" fontId="8" fillId="35" borderId="11" xfId="0" applyNumberFormat="1" applyFont="1" applyFill="1" applyBorder="1" applyAlignment="1">
      <alignment vertical="center"/>
    </xf>
    <xf numFmtId="180" fontId="4" fillId="36" borderId="11" xfId="53" applyFont="1" applyFill="1" applyBorder="1" applyAlignment="1">
      <alignment/>
    </xf>
    <xf numFmtId="0" fontId="0" fillId="35" borderId="0" xfId="0" applyFont="1" applyFill="1" applyAlignment="1">
      <alignment/>
    </xf>
    <xf numFmtId="192" fontId="0" fillId="0" borderId="12" xfId="47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37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70" fontId="9" fillId="0" borderId="12" xfId="47" applyFont="1" applyFill="1" applyBorder="1" applyAlignment="1" applyProtection="1">
      <alignment horizontal="center" vertical="center"/>
      <protection/>
    </xf>
    <xf numFmtId="192" fontId="9" fillId="37" borderId="12" xfId="47" applyNumberFormat="1" applyFont="1" applyFill="1" applyBorder="1" applyAlignment="1" applyProtection="1">
      <alignment horizontal="center" vertical="center"/>
      <protection/>
    </xf>
    <xf numFmtId="170" fontId="9" fillId="0" borderId="12" xfId="47" applyFont="1" applyFill="1" applyBorder="1" applyAlignment="1" applyProtection="1">
      <alignment horizontal="center" vertical="center" wrapText="1"/>
      <protection/>
    </xf>
    <xf numFmtId="0" fontId="0" fillId="36" borderId="12" xfId="0" applyFont="1" applyFill="1" applyBorder="1" applyAlignment="1">
      <alignment horizontal="center" vertical="center"/>
    </xf>
    <xf numFmtId="192" fontId="0" fillId="38" borderId="12" xfId="47" applyNumberFormat="1" applyFont="1" applyFill="1" applyBorder="1" applyAlignment="1" applyProtection="1">
      <alignment horizontal="center" vertical="center"/>
      <protection/>
    </xf>
    <xf numFmtId="192" fontId="0" fillId="36" borderId="12" xfId="47" applyNumberFormat="1" applyFont="1" applyFill="1" applyBorder="1" applyAlignment="1" applyProtection="1">
      <alignment horizontal="center" vertical="center"/>
      <protection/>
    </xf>
    <xf numFmtId="192" fontId="9" fillId="39" borderId="12" xfId="47" applyNumberFormat="1" applyFont="1" applyFill="1" applyBorder="1" applyAlignment="1" applyProtection="1">
      <alignment horizontal="center" vertical="center"/>
      <protection/>
    </xf>
    <xf numFmtId="183" fontId="9" fillId="0" borderId="12" xfId="47" applyNumberFormat="1" applyFont="1" applyFill="1" applyBorder="1" applyAlignment="1" applyProtection="1">
      <alignment horizontal="center" vertical="center"/>
      <protection/>
    </xf>
    <xf numFmtId="192" fontId="9" fillId="0" borderId="12" xfId="47" applyNumberFormat="1" applyFont="1" applyFill="1" applyBorder="1" applyAlignment="1" applyProtection="1">
      <alignment horizontal="center" vertical="center"/>
      <protection/>
    </xf>
    <xf numFmtId="180" fontId="4" fillId="35" borderId="11" xfId="0" applyNumberFormat="1" applyFont="1" applyFill="1" applyBorder="1" applyAlignment="1">
      <alignment vertical="center"/>
    </xf>
    <xf numFmtId="183" fontId="0" fillId="6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18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183" fontId="10" fillId="2" borderId="11" xfId="0" applyNumberFormat="1" applyFont="1" applyFill="1" applyBorder="1" applyAlignment="1">
      <alignment vertical="center"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180" fontId="5" fillId="35" borderId="11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right" vertical="center"/>
    </xf>
    <xf numFmtId="39" fontId="5" fillId="40" borderId="11" xfId="53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>
      <alignment vertical="center"/>
    </xf>
    <xf numFmtId="39" fontId="4" fillId="40" borderId="11" xfId="53" applyNumberFormat="1" applyFont="1" applyFill="1" applyBorder="1" applyAlignment="1" applyProtection="1">
      <alignment horizontal="center" vertical="center"/>
      <protection/>
    </xf>
    <xf numFmtId="166" fontId="4" fillId="40" borderId="11" xfId="53" applyNumberFormat="1" applyFont="1" applyFill="1" applyBorder="1" applyAlignment="1" applyProtection="1">
      <alignment horizontal="center" vertical="center"/>
      <protection/>
    </xf>
    <xf numFmtId="0" fontId="9" fillId="41" borderId="11" xfId="0" applyFont="1" applyFill="1" applyBorder="1" applyAlignment="1">
      <alignment horizontal="center" vertical="center" wrapText="1"/>
    </xf>
    <xf numFmtId="0" fontId="9" fillId="42" borderId="11" xfId="0" applyFont="1" applyFill="1" applyBorder="1" applyAlignment="1">
      <alignment vertical="center" wrapText="1"/>
    </xf>
    <xf numFmtId="180" fontId="5" fillId="42" borderId="11" xfId="53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>
      <alignment vertical="center" wrapText="1"/>
    </xf>
    <xf numFmtId="183" fontId="15" fillId="35" borderId="11" xfId="51" applyNumberFormat="1" applyFont="1" applyFill="1" applyBorder="1" applyAlignment="1" applyProtection="1">
      <alignment vertical="center"/>
      <protection/>
    </xf>
    <xf numFmtId="10" fontId="15" fillId="35" borderId="11" xfId="51" applyNumberFormat="1" applyFont="1" applyFill="1" applyBorder="1" applyAlignment="1" applyProtection="1">
      <alignment vertical="center"/>
      <protection/>
    </xf>
    <xf numFmtId="181" fontId="15" fillId="35" borderId="11" xfId="51" applyNumberFormat="1" applyFont="1" applyFill="1" applyBorder="1" applyAlignment="1" applyProtection="1">
      <alignment vertical="center"/>
      <protection/>
    </xf>
    <xf numFmtId="180" fontId="16" fillId="35" borderId="11" xfId="51" applyNumberFormat="1" applyFont="1" applyFill="1" applyBorder="1" applyAlignment="1" applyProtection="1">
      <alignment vertical="center"/>
      <protection/>
    </xf>
    <xf numFmtId="0" fontId="9" fillId="34" borderId="11" xfId="0" applyFont="1" applyFill="1" applyBorder="1" applyAlignment="1">
      <alignment horizontal="right" vertical="center" wrapText="1"/>
    </xf>
    <xf numFmtId="10" fontId="9" fillId="34" borderId="11" xfId="0" applyNumberFormat="1" applyFont="1" applyFill="1" applyBorder="1" applyAlignment="1">
      <alignment horizontal="right" vertical="center" wrapText="1"/>
    </xf>
    <xf numFmtId="0" fontId="9" fillId="43" borderId="11" xfId="0" applyFont="1" applyFill="1" applyBorder="1" applyAlignment="1">
      <alignment horizontal="left" vertical="center" wrapText="1"/>
    </xf>
    <xf numFmtId="180" fontId="5" fillId="44" borderId="11" xfId="53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>
      <alignment vertical="center"/>
    </xf>
    <xf numFmtId="0" fontId="9" fillId="35" borderId="11" xfId="0" applyFont="1" applyFill="1" applyBorder="1" applyAlignment="1">
      <alignment horizontal="right" vertical="center" wrapText="1"/>
    </xf>
    <xf numFmtId="0" fontId="9" fillId="44" borderId="11" xfId="0" applyFont="1" applyFill="1" applyBorder="1" applyAlignment="1">
      <alignment vertical="center" wrapText="1"/>
    </xf>
    <xf numFmtId="0" fontId="9" fillId="42" borderId="11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10" fontId="16" fillId="42" borderId="11" xfId="51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 wrapText="1"/>
    </xf>
    <xf numFmtId="0" fontId="9" fillId="45" borderId="11" xfId="0" applyFont="1" applyFill="1" applyBorder="1" applyAlignment="1">
      <alignment vertical="center" wrapText="1"/>
    </xf>
    <xf numFmtId="180" fontId="5" fillId="46" borderId="11" xfId="53" applyFont="1" applyFill="1" applyBorder="1" applyAlignment="1" applyProtection="1">
      <alignment horizontal="center" vertical="center"/>
      <protection/>
    </xf>
    <xf numFmtId="10" fontId="15" fillId="35" borderId="11" xfId="51" applyNumberFormat="1" applyFont="1" applyFill="1" applyBorder="1" applyAlignment="1" applyProtection="1">
      <alignment horizontal="center" vertical="center"/>
      <protection/>
    </xf>
    <xf numFmtId="10" fontId="17" fillId="35" borderId="11" xfId="0" applyNumberFormat="1" applyFont="1" applyFill="1" applyBorder="1" applyAlignment="1">
      <alignment horizontal="center" vertical="center"/>
    </xf>
    <xf numFmtId="181" fontId="15" fillId="35" borderId="11" xfId="51" applyNumberFormat="1" applyFont="1" applyFill="1" applyBorder="1" applyAlignment="1" applyProtection="1">
      <alignment horizontal="center" vertical="center"/>
      <protection/>
    </xf>
    <xf numFmtId="10" fontId="18" fillId="35" borderId="11" xfId="0" applyNumberFormat="1" applyFont="1" applyFill="1" applyBorder="1" applyAlignment="1">
      <alignment horizontal="center" vertical="center" wrapText="1"/>
    </xf>
    <xf numFmtId="10" fontId="9" fillId="34" borderId="11" xfId="0" applyNumberFormat="1" applyFont="1" applyFill="1" applyBorder="1" applyAlignment="1">
      <alignment horizontal="center" vertical="center" wrapText="1"/>
    </xf>
    <xf numFmtId="175" fontId="15" fillId="36" borderId="11" xfId="51" applyNumberFormat="1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 vertical="center"/>
    </xf>
    <xf numFmtId="0" fontId="9" fillId="42" borderId="11" xfId="0" applyFont="1" applyFill="1" applyBorder="1" applyAlignment="1">
      <alignment horizontal="center" vertical="center" wrapText="1"/>
    </xf>
    <xf numFmtId="181" fontId="60" fillId="35" borderId="11" xfId="51" applyNumberFormat="1" applyFont="1" applyFill="1" applyBorder="1" applyAlignment="1" applyProtection="1">
      <alignment horizontal="center" vertical="center"/>
      <protection/>
    </xf>
    <xf numFmtId="180" fontId="60" fillId="35" borderId="11" xfId="53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3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 vertical="center"/>
    </xf>
    <xf numFmtId="0" fontId="9" fillId="47" borderId="13" xfId="0" applyFont="1" applyFill="1" applyBorder="1" applyAlignment="1">
      <alignment vertical="center" wrapText="1"/>
    </xf>
    <xf numFmtId="0" fontId="9" fillId="47" borderId="14" xfId="0" applyFont="1" applyFill="1" applyBorder="1" applyAlignment="1">
      <alignment vertical="center" wrapText="1"/>
    </xf>
    <xf numFmtId="0" fontId="9" fillId="35" borderId="13" xfId="0" applyFont="1" applyFill="1" applyBorder="1" applyAlignment="1">
      <alignment vertical="center" wrapText="1"/>
    </xf>
    <xf numFmtId="0" fontId="9" fillId="35" borderId="14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170" fontId="0" fillId="0" borderId="0" xfId="0" applyNumberFormat="1" applyAlignment="1">
      <alignment/>
    </xf>
    <xf numFmtId="0" fontId="12" fillId="48" borderId="11" xfId="0" applyFont="1" applyFill="1" applyBorder="1" applyAlignment="1">
      <alignment horizontal="center" vertical="center" wrapText="1"/>
    </xf>
    <xf numFmtId="4" fontId="9" fillId="48" borderId="11" xfId="0" applyNumberFormat="1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/>
    </xf>
    <xf numFmtId="4" fontId="9" fillId="48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" fontId="9" fillId="49" borderId="11" xfId="0" applyNumberFormat="1" applyFont="1" applyFill="1" applyBorder="1" applyAlignment="1">
      <alignment horizontal="center" vertical="center"/>
    </xf>
    <xf numFmtId="4" fontId="9" fillId="49" borderId="15" xfId="0" applyNumberFormat="1" applyFont="1" applyFill="1" applyBorder="1" applyAlignment="1">
      <alignment horizontal="center" vertical="center"/>
    </xf>
    <xf numFmtId="4" fontId="9" fillId="48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vertical="center" wrapText="1"/>
    </xf>
    <xf numFmtId="4" fontId="62" fillId="0" borderId="0" xfId="0" applyNumberFormat="1" applyFont="1" applyAlignment="1">
      <alignment horizontal="center"/>
    </xf>
    <xf numFmtId="4" fontId="62" fillId="49" borderId="11" xfId="0" applyNumberFormat="1" applyFont="1" applyFill="1" applyBorder="1" applyAlignment="1">
      <alignment horizontal="center"/>
    </xf>
    <xf numFmtId="4" fontId="61" fillId="0" borderId="0" xfId="0" applyNumberFormat="1" applyFont="1" applyAlignment="1">
      <alignment horizontal="center"/>
    </xf>
    <xf numFmtId="4" fontId="61" fillId="0" borderId="0" xfId="0" applyNumberFormat="1" applyFont="1" applyAlignment="1">
      <alignment/>
    </xf>
    <xf numFmtId="0" fontId="63" fillId="0" borderId="0" xfId="0" applyFont="1" applyAlignment="1">
      <alignment/>
    </xf>
    <xf numFmtId="4" fontId="64" fillId="0" borderId="0" xfId="0" applyNumberFormat="1" applyFont="1" applyAlignment="1">
      <alignment horizontal="center"/>
    </xf>
    <xf numFmtId="4" fontId="65" fillId="0" borderId="0" xfId="0" applyNumberFormat="1" applyFont="1" applyAlignment="1">
      <alignment horizontal="center"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4" fillId="35" borderId="11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center"/>
    </xf>
    <xf numFmtId="166" fontId="4" fillId="35" borderId="1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49" borderId="0" xfId="0" applyFont="1" applyFill="1" applyAlignment="1">
      <alignment horizontal="center"/>
    </xf>
    <xf numFmtId="4" fontId="10" fillId="49" borderId="0" xfId="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170" fontId="0" fillId="0" borderId="0" xfId="47" applyAlignment="1">
      <alignment/>
    </xf>
    <xf numFmtId="170" fontId="9" fillId="0" borderId="0" xfId="0" applyNumberFormat="1" applyFont="1" applyAlignment="1">
      <alignment/>
    </xf>
    <xf numFmtId="170" fontId="9" fillId="49" borderId="0" xfId="0" applyNumberFormat="1" applyFont="1" applyFill="1" applyAlignment="1">
      <alignment/>
    </xf>
    <xf numFmtId="170" fontId="9" fillId="0" borderId="0" xfId="0" applyNumberFormat="1" applyFont="1" applyFill="1" applyAlignment="1">
      <alignment/>
    </xf>
    <xf numFmtId="0" fontId="0" fillId="48" borderId="11" xfId="0" applyFill="1" applyBorder="1" applyAlignment="1">
      <alignment/>
    </xf>
    <xf numFmtId="170" fontId="0" fillId="0" borderId="0" xfId="0" applyNumberFormat="1" applyAlignment="1">
      <alignment horizontal="center"/>
    </xf>
    <xf numFmtId="39" fontId="0" fillId="0" borderId="12" xfId="0" applyNumberFormat="1" applyFont="1" applyBorder="1" applyAlignment="1">
      <alignment horizontal="left" vertical="center"/>
    </xf>
    <xf numFmtId="10" fontId="0" fillId="0" borderId="0" xfId="51" applyNumberFormat="1" applyAlignment="1">
      <alignment/>
    </xf>
    <xf numFmtId="10" fontId="9" fillId="0" borderId="0" xfId="51" applyNumberFormat="1" applyFont="1" applyAlignment="1">
      <alignment/>
    </xf>
    <xf numFmtId="208" fontId="0" fillId="0" borderId="0" xfId="0" applyNumberFormat="1" applyAlignment="1">
      <alignment/>
    </xf>
    <xf numFmtId="10" fontId="9" fillId="49" borderId="0" xfId="51" applyNumberFormat="1" applyFont="1" applyFill="1" applyAlignment="1">
      <alignment/>
    </xf>
    <xf numFmtId="184" fontId="0" fillId="0" borderId="0" xfId="51" applyNumberFormat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170" fontId="0" fillId="0" borderId="11" xfId="47" applyBorder="1" applyAlignment="1">
      <alignment horizontal="center" vertical="center"/>
    </xf>
    <xf numFmtId="170" fontId="0" fillId="0" borderId="11" xfId="47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0" fontId="0" fillId="0" borderId="11" xfId="47" applyFont="1" applyBorder="1" applyAlignment="1">
      <alignment horizontal="center" vertical="center"/>
    </xf>
    <xf numFmtId="0" fontId="0" fillId="0" borderId="11" xfId="0" applyBorder="1" applyAlignment="1">
      <alignment/>
    </xf>
    <xf numFmtId="170" fontId="9" fillId="32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0" fontId="9" fillId="32" borderId="11" xfId="0" applyNumberFormat="1" applyFont="1" applyFill="1" applyBorder="1" applyAlignment="1">
      <alignment horizontal="center" vertical="center"/>
    </xf>
    <xf numFmtId="170" fontId="9" fillId="32" borderId="11" xfId="0" applyNumberFormat="1" applyFont="1" applyFill="1" applyBorder="1" applyAlignment="1">
      <alignment horizontal="center"/>
    </xf>
    <xf numFmtId="170" fontId="9" fillId="49" borderId="11" xfId="0" applyNumberFormat="1" applyFont="1" applyFill="1" applyBorder="1" applyAlignment="1">
      <alignment horizontal="center"/>
    </xf>
    <xf numFmtId="0" fontId="9" fillId="32" borderId="16" xfId="0" applyFont="1" applyFill="1" applyBorder="1" applyAlignment="1">
      <alignment horizontal="center" vertical="center"/>
    </xf>
    <xf numFmtId="0" fontId="0" fillId="49" borderId="13" xfId="0" applyFill="1" applyBorder="1" applyAlignment="1">
      <alignment horizontal="center"/>
    </xf>
    <xf numFmtId="0" fontId="0" fillId="49" borderId="14" xfId="0" applyFill="1" applyBorder="1" applyAlignment="1">
      <alignment horizontal="center"/>
    </xf>
    <xf numFmtId="0" fontId="0" fillId="49" borderId="14" xfId="0" applyFill="1" applyBorder="1" applyAlignment="1">
      <alignment/>
    </xf>
    <xf numFmtId="0" fontId="0" fillId="49" borderId="16" xfId="0" applyFill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170" fontId="0" fillId="0" borderId="11" xfId="0" applyNumberFormat="1" applyBorder="1" applyAlignment="1">
      <alignment/>
    </xf>
    <xf numFmtId="170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right" vertical="center"/>
    </xf>
    <xf numFmtId="170" fontId="9" fillId="0" borderId="11" xfId="47" applyFont="1" applyBorder="1" applyAlignment="1">
      <alignment horizontal="center"/>
    </xf>
    <xf numFmtId="170" fontId="9" fillId="32" borderId="11" xfId="0" applyNumberFormat="1" applyFont="1" applyFill="1" applyBorder="1" applyAlignment="1">
      <alignment/>
    </xf>
    <xf numFmtId="10" fontId="9" fillId="0" borderId="11" xfId="51" applyNumberFormat="1" applyFont="1" applyBorder="1" applyAlignment="1">
      <alignment horizontal="center"/>
    </xf>
    <xf numFmtId="9" fontId="9" fillId="0" borderId="11" xfId="51" applyFont="1" applyBorder="1" applyAlignment="1">
      <alignment horizontal="center"/>
    </xf>
    <xf numFmtId="170" fontId="9" fillId="32" borderId="13" xfId="0" applyNumberFormat="1" applyFont="1" applyFill="1" applyBorder="1" applyAlignment="1">
      <alignment horizontal="right"/>
    </xf>
    <xf numFmtId="170" fontId="9" fillId="32" borderId="16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10" fontId="0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4" fontId="0" fillId="0" borderId="0" xfId="47" applyNumberFormat="1" applyAlignment="1">
      <alignment vertical="center"/>
    </xf>
    <xf numFmtId="0" fontId="9" fillId="48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49" borderId="11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48" borderId="11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49" borderId="1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14" fillId="50" borderId="19" xfId="0" applyFont="1" applyFill="1" applyBorder="1" applyAlignment="1">
      <alignment horizontal="center" vertical="center" wrapText="1"/>
    </xf>
    <xf numFmtId="0" fontId="14" fillId="50" borderId="20" xfId="0" applyFont="1" applyFill="1" applyBorder="1" applyAlignment="1">
      <alignment horizontal="center" vertical="center" wrapText="1"/>
    </xf>
    <xf numFmtId="0" fontId="14" fillId="50" borderId="13" xfId="0" applyFont="1" applyFill="1" applyBorder="1" applyAlignment="1">
      <alignment horizontal="center" vertical="center" wrapText="1"/>
    </xf>
    <xf numFmtId="0" fontId="14" fillId="50" borderId="14" xfId="0" applyFont="1" applyFill="1" applyBorder="1" applyAlignment="1">
      <alignment horizontal="center" vertical="center" wrapText="1"/>
    </xf>
    <xf numFmtId="0" fontId="9" fillId="46" borderId="11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14" fillId="51" borderId="19" xfId="0" applyFont="1" applyFill="1" applyBorder="1" applyAlignment="1">
      <alignment horizontal="center" vertical="center" wrapText="1"/>
    </xf>
    <xf numFmtId="0" fontId="14" fillId="51" borderId="2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/>
    </xf>
    <xf numFmtId="14" fontId="0" fillId="40" borderId="13" xfId="0" applyNumberFormat="1" applyFont="1" applyFill="1" applyBorder="1" applyAlignment="1">
      <alignment horizontal="center" vertical="center"/>
    </xf>
    <xf numFmtId="14" fontId="0" fillId="40" borderId="14" xfId="0" applyNumberFormat="1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52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39" borderId="12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5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2.png" /><Relationship Id="rId4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1.emf" /><Relationship Id="rId4" Type="http://schemas.openxmlformats.org/officeDocument/2006/relationships/image" Target="../media/image2.png" /><Relationship Id="rId5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1</xdr:col>
      <xdr:colOff>771525</xdr:colOff>
      <xdr:row>3</xdr:row>
      <xdr:rowOff>76200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t="19908" b="28703"/>
        <a:stretch>
          <a:fillRect/>
        </a:stretch>
      </xdr:blipFill>
      <xdr:spPr>
        <a:xfrm>
          <a:off x="76200" y="952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0</xdr:row>
      <xdr:rowOff>0</xdr:rowOff>
    </xdr:from>
    <xdr:to>
      <xdr:col>8</xdr:col>
      <xdr:colOff>914400</xdr:colOff>
      <xdr:row>3</xdr:row>
      <xdr:rowOff>38100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rcRect l="13427" t="12013" r="12013" b="12013"/>
        <a:stretch>
          <a:fillRect/>
        </a:stretch>
      </xdr:blipFill>
      <xdr:spPr>
        <a:xfrm>
          <a:off x="10582275" y="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3</xdr:row>
      <xdr:rowOff>57150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t="19908" b="28703"/>
        <a:stretch>
          <a:fillRect/>
        </a:stretch>
      </xdr:blipFill>
      <xdr:spPr>
        <a:xfrm>
          <a:off x="0" y="0"/>
          <a:ext cx="1162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0</xdr:row>
      <xdr:rowOff>19050</xdr:rowOff>
    </xdr:from>
    <xdr:to>
      <xdr:col>8</xdr:col>
      <xdr:colOff>866775</xdr:colOff>
      <xdr:row>3</xdr:row>
      <xdr:rowOff>28575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rcRect l="13427" t="12013" r="12013" b="12013"/>
        <a:stretch>
          <a:fillRect/>
        </a:stretch>
      </xdr:blipFill>
      <xdr:spPr>
        <a:xfrm>
          <a:off x="10953750" y="1905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30</xdr:row>
      <xdr:rowOff>38100</xdr:rowOff>
    </xdr:from>
    <xdr:to>
      <xdr:col>6</xdr:col>
      <xdr:colOff>95250</xdr:colOff>
      <xdr:row>44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924425"/>
          <a:ext cx="45148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19</xdr:row>
      <xdr:rowOff>114300</xdr:rowOff>
    </xdr:from>
    <xdr:to>
      <xdr:col>6</xdr:col>
      <xdr:colOff>95250</xdr:colOff>
      <xdr:row>29</xdr:row>
      <xdr:rowOff>95250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3219450"/>
          <a:ext cx="44767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942975</xdr:colOff>
      <xdr:row>2</xdr:row>
      <xdr:rowOff>133350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rcRect t="19908" b="28703"/>
        <a:stretch>
          <a:fillRect/>
        </a:stretch>
      </xdr:blipFill>
      <xdr:spPr>
        <a:xfrm>
          <a:off x="57150" y="0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9525</xdr:rowOff>
    </xdr:from>
    <xdr:to>
      <xdr:col>6</xdr:col>
      <xdr:colOff>581025</xdr:colOff>
      <xdr:row>3</xdr:row>
      <xdr:rowOff>76200</xdr:rowOff>
    </xdr:to>
    <xdr:pic>
      <xdr:nvPicPr>
        <xdr:cNvPr id="4" name="Imagem 6"/>
        <xdr:cNvPicPr preferRelativeResize="1">
          <a:picLocks noChangeAspect="1"/>
        </xdr:cNvPicPr>
      </xdr:nvPicPr>
      <xdr:blipFill>
        <a:blip r:embed="rId4"/>
        <a:srcRect l="13427" t="12013" r="12013" b="12013"/>
        <a:stretch>
          <a:fillRect/>
        </a:stretch>
      </xdr:blipFill>
      <xdr:spPr>
        <a:xfrm>
          <a:off x="4867275" y="952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5</xdr:row>
      <xdr:rowOff>0</xdr:rowOff>
    </xdr:from>
    <xdr:to>
      <xdr:col>9</xdr:col>
      <xdr:colOff>104775</xdr:colOff>
      <xdr:row>24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66775"/>
          <a:ext cx="641032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142875</xdr:rowOff>
    </xdr:from>
    <xdr:to>
      <xdr:col>9</xdr:col>
      <xdr:colOff>209550</xdr:colOff>
      <xdr:row>59</xdr:row>
      <xdr:rowOff>114300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15100"/>
          <a:ext cx="65341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75</xdr:row>
      <xdr:rowOff>104775</xdr:rowOff>
    </xdr:from>
    <xdr:to>
      <xdr:col>8</xdr:col>
      <xdr:colOff>276225</xdr:colOff>
      <xdr:row>85</xdr:row>
      <xdr:rowOff>28575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2306300"/>
          <a:ext cx="57150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457200</xdr:colOff>
      <xdr:row>2</xdr:row>
      <xdr:rowOff>114300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rcRect t="19908" b="28703"/>
        <a:stretch>
          <a:fillRect/>
        </a:stretch>
      </xdr:blipFill>
      <xdr:spPr>
        <a:xfrm>
          <a:off x="104775" y="0"/>
          <a:ext cx="962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38100</xdr:rowOff>
    </xdr:from>
    <xdr:to>
      <xdr:col>9</xdr:col>
      <xdr:colOff>590550</xdr:colOff>
      <xdr:row>3</xdr:row>
      <xdr:rowOff>38100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5"/>
        <a:srcRect l="13427" t="12013" r="12013" b="12013"/>
        <a:stretch>
          <a:fillRect/>
        </a:stretch>
      </xdr:blipFill>
      <xdr:spPr>
        <a:xfrm>
          <a:off x="6391275" y="3810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2</xdr:row>
      <xdr:rowOff>95250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t="19908" b="28703"/>
        <a:stretch>
          <a:fillRect/>
        </a:stretch>
      </xdr:blipFill>
      <xdr:spPr>
        <a:xfrm>
          <a:off x="0" y="0"/>
          <a:ext cx="1133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0</xdr:row>
      <xdr:rowOff>9525</xdr:rowOff>
    </xdr:from>
    <xdr:to>
      <xdr:col>8</xdr:col>
      <xdr:colOff>971550</xdr:colOff>
      <xdr:row>3</xdr:row>
      <xdr:rowOff>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rcRect l="13427" t="12013" r="12013" b="12013"/>
        <a:stretch>
          <a:fillRect/>
        </a:stretch>
      </xdr:blipFill>
      <xdr:spPr>
        <a:xfrm>
          <a:off x="9353550" y="9525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1181100</xdr:colOff>
      <xdr:row>3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t="19908" b="28703"/>
        <a:stretch>
          <a:fillRect/>
        </a:stretch>
      </xdr:blipFill>
      <xdr:spPr>
        <a:xfrm>
          <a:off x="9525" y="0"/>
          <a:ext cx="1171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0</xdr:row>
      <xdr:rowOff>0</xdr:rowOff>
    </xdr:from>
    <xdr:to>
      <xdr:col>2</xdr:col>
      <xdr:colOff>1076325</xdr:colOff>
      <xdr:row>4</xdr:row>
      <xdr:rowOff>57150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l="13427" t="12013" r="12013" b="12013"/>
        <a:stretch>
          <a:fillRect/>
        </a:stretch>
      </xdr:blipFill>
      <xdr:spPr>
        <a:xfrm>
          <a:off x="6143625" y="0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t="19908" b="28703"/>
        <a:stretch>
          <a:fillRect/>
        </a:stretch>
      </xdr:blipFill>
      <xdr:spPr>
        <a:xfrm>
          <a:off x="0" y="0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1028700</xdr:colOff>
      <xdr:row>0</xdr:row>
      <xdr:rowOff>19050</xdr:rowOff>
    </xdr:from>
    <xdr:to>
      <xdr:col>4</xdr:col>
      <xdr:colOff>666750</xdr:colOff>
      <xdr:row>4</xdr:row>
      <xdr:rowOff>123825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l="13427" t="12013" r="12013" b="12013"/>
        <a:stretch>
          <a:fillRect/>
        </a:stretch>
      </xdr:blipFill>
      <xdr:spPr>
        <a:xfrm>
          <a:off x="5676900" y="19050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1428750</xdr:colOff>
      <xdr:row>4</xdr:row>
      <xdr:rowOff>123825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t="19908" b="28703"/>
        <a:stretch>
          <a:fillRect/>
        </a:stretch>
      </xdr:blipFill>
      <xdr:spPr>
        <a:xfrm>
          <a:off x="0" y="28575"/>
          <a:ext cx="1428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0</xdr:row>
      <xdr:rowOff>76200</xdr:rowOff>
    </xdr:from>
    <xdr:to>
      <xdr:col>4</xdr:col>
      <xdr:colOff>1057275</xdr:colOff>
      <xdr:row>5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rcRect l="13427" t="12013" r="12013" b="12013"/>
        <a:stretch>
          <a:fillRect/>
        </a:stretch>
      </xdr:blipFill>
      <xdr:spPr>
        <a:xfrm>
          <a:off x="5514975" y="7620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0</xdr:col>
      <xdr:colOff>1114425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t="19908" b="28703"/>
        <a:stretch>
          <a:fillRect/>
        </a:stretch>
      </xdr:blipFill>
      <xdr:spPr>
        <a:xfrm>
          <a:off x="19050" y="95250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0</xdr:row>
      <xdr:rowOff>152400</xdr:rowOff>
    </xdr:from>
    <xdr:to>
      <xdr:col>4</xdr:col>
      <xdr:colOff>1171575</xdr:colOff>
      <xdr:row>5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l="13427" t="12013" r="12013" b="12013"/>
        <a:stretch>
          <a:fillRect/>
        </a:stretch>
      </xdr:blipFill>
      <xdr:spPr>
        <a:xfrm>
          <a:off x="5667375" y="15240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="85" zoomScaleNormal="85" zoomScaleSheetLayoutView="85" zoomScalePageLayoutView="0" workbookViewId="0" topLeftCell="A1">
      <selection activeCell="E23" sqref="E23"/>
    </sheetView>
  </sheetViews>
  <sheetFormatPr defaultColWidth="9.140625" defaultRowHeight="12.75"/>
  <cols>
    <col min="1" max="1" width="7.28125" style="80" customWidth="1"/>
    <col min="2" max="2" width="13.57421875" style="80" customWidth="1"/>
    <col min="3" max="3" width="64.00390625" style="0" bestFit="1" customWidth="1"/>
    <col min="4" max="4" width="10.00390625" style="0" customWidth="1"/>
    <col min="5" max="5" width="13.140625" style="80" bestFit="1" customWidth="1"/>
    <col min="6" max="6" width="16.7109375" style="0" bestFit="1" customWidth="1"/>
    <col min="7" max="8" width="14.7109375" style="80" customWidth="1"/>
    <col min="9" max="9" width="19.57421875" style="80" bestFit="1" customWidth="1"/>
    <col min="10" max="10" width="14.28125" style="0" bestFit="1" customWidth="1"/>
  </cols>
  <sheetData>
    <row r="1" spans="1:9" ht="15">
      <c r="A1" s="183" t="s">
        <v>241</v>
      </c>
      <c r="B1" s="184"/>
      <c r="C1" s="184"/>
      <c r="D1" s="184"/>
      <c r="E1" s="184"/>
      <c r="F1" s="184"/>
      <c r="G1" s="184"/>
      <c r="H1" s="184"/>
      <c r="I1" s="185"/>
    </row>
    <row r="2" spans="1:9" ht="15">
      <c r="A2" s="183" t="s">
        <v>242</v>
      </c>
      <c r="B2" s="184"/>
      <c r="C2" s="184"/>
      <c r="D2" s="184"/>
      <c r="E2" s="184"/>
      <c r="F2" s="184"/>
      <c r="G2" s="184"/>
      <c r="H2" s="184"/>
      <c r="I2" s="185"/>
    </row>
    <row r="3" spans="1:9" ht="12.75">
      <c r="A3" s="186" t="s">
        <v>161</v>
      </c>
      <c r="B3" s="187"/>
      <c r="C3" s="187"/>
      <c r="D3" s="187"/>
      <c r="E3" s="187"/>
      <c r="F3" s="187"/>
      <c r="G3" s="187"/>
      <c r="H3" s="187"/>
      <c r="I3" s="185"/>
    </row>
    <row r="4" ht="12.75"/>
    <row r="5" spans="1:19" ht="24" customHeight="1">
      <c r="A5" s="188" t="s">
        <v>248</v>
      </c>
      <c r="B5" s="188"/>
      <c r="C5" s="188"/>
      <c r="D5" s="188"/>
      <c r="E5" s="188"/>
      <c r="F5" s="188"/>
      <c r="G5" s="188"/>
      <c r="H5" s="188"/>
      <c r="I5" s="188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9" s="87" customFormat="1" ht="29.25" customHeight="1">
      <c r="A6" s="136" t="s">
        <v>47</v>
      </c>
      <c r="B6" s="136" t="s">
        <v>236</v>
      </c>
      <c r="C6" s="137" t="s">
        <v>237</v>
      </c>
      <c r="D6" s="136" t="s">
        <v>191</v>
      </c>
      <c r="E6" s="138" t="s">
        <v>238</v>
      </c>
      <c r="F6" s="138" t="s">
        <v>239</v>
      </c>
      <c r="G6" s="138" t="s">
        <v>43</v>
      </c>
      <c r="H6" s="138" t="s">
        <v>40</v>
      </c>
      <c r="I6" s="138" t="s">
        <v>240</v>
      </c>
    </row>
    <row r="7" spans="1:10" s="3" customFormat="1" ht="22.5" customHeight="1">
      <c r="A7" s="139">
        <v>1</v>
      </c>
      <c r="B7" s="139" t="s">
        <v>203</v>
      </c>
      <c r="C7" s="140" t="s">
        <v>133</v>
      </c>
      <c r="D7" s="139" t="s">
        <v>144</v>
      </c>
      <c r="E7" s="141">
        <f>'SUBITEM I.I - M² POR UNIDADE'!F39</f>
        <v>41857.76</v>
      </c>
      <c r="F7" s="141">
        <f aca="true" t="shared" si="0" ref="F7:F12">E7*6</f>
        <v>251146.56</v>
      </c>
      <c r="G7" s="142">
        <f>'SUBITEM I.III -CUSTO M² LIMPEZA'!I39</f>
        <v>5.550189976721162</v>
      </c>
      <c r="H7" s="142">
        <f aca="true" t="shared" si="1" ref="H7:H12">ROUND(G7*E7,2)</f>
        <v>232318.52</v>
      </c>
      <c r="I7" s="143">
        <f aca="true" t="shared" si="2" ref="I7:I12">ROUND(F7*G7,2)</f>
        <v>1393911.12</v>
      </c>
      <c r="J7" s="181">
        <f aca="true" t="shared" si="3" ref="J7:J12">E7/2</f>
        <v>20928.88</v>
      </c>
    </row>
    <row r="8" spans="1:10" s="3" customFormat="1" ht="22.5" customHeight="1">
      <c r="A8" s="139">
        <v>2</v>
      </c>
      <c r="B8" s="139" t="s">
        <v>203</v>
      </c>
      <c r="C8" s="140" t="s">
        <v>134</v>
      </c>
      <c r="D8" s="139" t="s">
        <v>144</v>
      </c>
      <c r="E8" s="141">
        <f>'SUBITEM I.I - M² POR UNIDADE'!I39</f>
        <v>35392.07</v>
      </c>
      <c r="F8" s="141">
        <f t="shared" si="0"/>
        <v>212352.41999999998</v>
      </c>
      <c r="G8" s="142">
        <f>'SUBITEM I.III -CUSTO M² LIMPEZA'!I74</f>
        <v>2.7742709030582273</v>
      </c>
      <c r="H8" s="142">
        <f t="shared" si="1"/>
        <v>98187.19</v>
      </c>
      <c r="I8" s="143">
        <f t="shared" si="2"/>
        <v>589123.14</v>
      </c>
      <c r="J8" s="181">
        <f t="shared" si="3"/>
        <v>17696.035</v>
      </c>
    </row>
    <row r="9" spans="1:10" s="3" customFormat="1" ht="22.5" customHeight="1">
      <c r="A9" s="139">
        <v>3</v>
      </c>
      <c r="B9" s="139" t="s">
        <v>203</v>
      </c>
      <c r="C9" s="140" t="s">
        <v>208</v>
      </c>
      <c r="D9" s="139" t="s">
        <v>144</v>
      </c>
      <c r="E9" s="141">
        <f>'SUBITEM I.I - M² POR UNIDADE'!H39</f>
        <v>2800.54</v>
      </c>
      <c r="F9" s="141">
        <f t="shared" si="0"/>
        <v>16803.239999999998</v>
      </c>
      <c r="G9" s="142">
        <f>'SUBITEM I.III -CUSTO M² LIMPEZA'!I99</f>
        <v>2.7514265106015268</v>
      </c>
      <c r="H9" s="142">
        <f t="shared" si="1"/>
        <v>7705.48</v>
      </c>
      <c r="I9" s="143">
        <f t="shared" si="2"/>
        <v>46232.88</v>
      </c>
      <c r="J9" s="181">
        <f t="shared" si="3"/>
        <v>1400.27</v>
      </c>
    </row>
    <row r="10" spans="1:10" s="3" customFormat="1" ht="22.5" customHeight="1">
      <c r="A10" s="139">
        <v>4</v>
      </c>
      <c r="B10" s="139" t="s">
        <v>204</v>
      </c>
      <c r="C10" s="140" t="s">
        <v>135</v>
      </c>
      <c r="D10" s="139" t="s">
        <v>243</v>
      </c>
      <c r="E10" s="139">
        <v>4</v>
      </c>
      <c r="F10" s="141">
        <f t="shared" si="0"/>
        <v>24</v>
      </c>
      <c r="G10" s="142">
        <v>600</v>
      </c>
      <c r="H10" s="142">
        <f t="shared" si="1"/>
        <v>2400</v>
      </c>
      <c r="I10" s="143">
        <f t="shared" si="2"/>
        <v>14400</v>
      </c>
      <c r="J10" s="181">
        <f t="shared" si="3"/>
        <v>2</v>
      </c>
    </row>
    <row r="11" spans="1:10" s="3" customFormat="1" ht="26.25" customHeight="1">
      <c r="A11" s="139">
        <v>5</v>
      </c>
      <c r="B11" s="139" t="s">
        <v>187</v>
      </c>
      <c r="C11" s="144" t="s">
        <v>188</v>
      </c>
      <c r="D11" s="139" t="s">
        <v>243</v>
      </c>
      <c r="E11" s="139">
        <v>4</v>
      </c>
      <c r="F11" s="141">
        <f t="shared" si="0"/>
        <v>24</v>
      </c>
      <c r="G11" s="146">
        <v>525.76</v>
      </c>
      <c r="H11" s="142">
        <f t="shared" si="1"/>
        <v>2103.04</v>
      </c>
      <c r="I11" s="143">
        <f t="shared" si="2"/>
        <v>12618.24</v>
      </c>
      <c r="J11" s="181">
        <f t="shared" si="3"/>
        <v>2</v>
      </c>
    </row>
    <row r="12" spans="1:10" s="3" customFormat="1" ht="26.25" customHeight="1">
      <c r="A12" s="139">
        <v>6</v>
      </c>
      <c r="B12" s="139" t="s">
        <v>189</v>
      </c>
      <c r="C12" s="144" t="s">
        <v>190</v>
      </c>
      <c r="D12" s="145" t="s">
        <v>192</v>
      </c>
      <c r="E12" s="139">
        <v>1.5</v>
      </c>
      <c r="F12" s="141">
        <f t="shared" si="0"/>
        <v>9</v>
      </c>
      <c r="G12" s="142">
        <v>3501.18</v>
      </c>
      <c r="H12" s="142">
        <f t="shared" si="1"/>
        <v>5251.77</v>
      </c>
      <c r="I12" s="143">
        <f t="shared" si="2"/>
        <v>31510.62</v>
      </c>
      <c r="J12" s="181">
        <f t="shared" si="3"/>
        <v>0.75</v>
      </c>
    </row>
    <row r="13" spans="1:10" ht="15.75" customHeight="1">
      <c r="A13" s="191"/>
      <c r="B13" s="192"/>
      <c r="C13" s="192"/>
      <c r="D13" s="192"/>
      <c r="E13" s="153"/>
      <c r="F13" s="189" t="s">
        <v>193</v>
      </c>
      <c r="G13" s="189"/>
      <c r="H13" s="148">
        <f>SUM(H7:H12)</f>
        <v>347965.99999999994</v>
      </c>
      <c r="I13" s="148">
        <f>SUM(I7:I12)</f>
        <v>2087796.0000000002</v>
      </c>
      <c r="J13" s="88"/>
    </row>
    <row r="14" spans="1:10" ht="12.75">
      <c r="A14" s="191"/>
      <c r="B14" s="192"/>
      <c r="C14" s="192"/>
      <c r="D14" s="192"/>
      <c r="E14" s="153"/>
      <c r="F14" s="149" t="s">
        <v>201</v>
      </c>
      <c r="G14" s="150">
        <f>'SUBITEM I.II - CITL'!D18</f>
        <v>0.2567</v>
      </c>
      <c r="H14" s="151">
        <f>H13*G14</f>
        <v>89322.87219999998</v>
      </c>
      <c r="I14" s="151">
        <f>I13*G14</f>
        <v>535937.2332</v>
      </c>
      <c r="J14" s="88"/>
    </row>
    <row r="15" spans="1:9" ht="12.75">
      <c r="A15" s="154"/>
      <c r="B15" s="155"/>
      <c r="C15" s="156"/>
      <c r="D15" s="156"/>
      <c r="E15" s="157"/>
      <c r="F15" s="190" t="s">
        <v>122</v>
      </c>
      <c r="G15" s="190"/>
      <c r="H15" s="152">
        <f>H13+H14</f>
        <v>437288.8721999999</v>
      </c>
      <c r="I15" s="152">
        <f>I13+I14</f>
        <v>2623733.2332</v>
      </c>
    </row>
    <row r="16" spans="7:9" ht="12.75">
      <c r="G16" s="127"/>
      <c r="H16" s="127"/>
      <c r="I16" s="127"/>
    </row>
    <row r="17" ht="12.75">
      <c r="I17" s="127"/>
    </row>
    <row r="18" ht="12.75">
      <c r="I18" s="127"/>
    </row>
    <row r="20" ht="12.75">
      <c r="I20" s="127"/>
    </row>
    <row r="21" ht="12.75">
      <c r="I21" s="133"/>
    </row>
    <row r="22" ht="12.75">
      <c r="I22" s="127"/>
    </row>
  </sheetData>
  <sheetProtection/>
  <mergeCells count="10">
    <mergeCell ref="A1:I1"/>
    <mergeCell ref="A2:I2"/>
    <mergeCell ref="A3:I3"/>
    <mergeCell ref="A5:I5"/>
    <mergeCell ref="F13:G13"/>
    <mergeCell ref="F15:G15"/>
    <mergeCell ref="A13:B13"/>
    <mergeCell ref="C13:D13"/>
    <mergeCell ref="A14:B14"/>
    <mergeCell ref="C14:D14"/>
  </mergeCells>
  <printOptions/>
  <pageMargins left="0.511811024" right="0.511811024" top="0.787401575" bottom="0.787401575" header="0.31496062" footer="0.3149606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70" zoomScaleSheetLayoutView="70" zoomScalePageLayoutView="0" workbookViewId="0" topLeftCell="A1">
      <selection activeCell="F11" sqref="F11"/>
    </sheetView>
  </sheetViews>
  <sheetFormatPr defaultColWidth="9.140625" defaultRowHeight="12.75"/>
  <cols>
    <col min="1" max="1" width="7.28125" style="0" customWidth="1"/>
    <col min="2" max="2" width="24.57421875" style="0" customWidth="1"/>
    <col min="3" max="3" width="54.7109375" style="0" customWidth="1"/>
    <col min="4" max="4" width="13.8515625" style="0" customWidth="1"/>
    <col min="5" max="9" width="14.7109375" style="112" customWidth="1"/>
  </cols>
  <sheetData>
    <row r="1" spans="1:9" ht="15">
      <c r="A1" s="183" t="s">
        <v>241</v>
      </c>
      <c r="B1" s="183"/>
      <c r="C1" s="183"/>
      <c r="D1" s="183"/>
      <c r="E1" s="183"/>
      <c r="F1" s="183"/>
      <c r="G1" s="183"/>
      <c r="H1" s="183"/>
      <c r="I1" s="183"/>
    </row>
    <row r="2" spans="1:9" ht="15">
      <c r="A2" s="183" t="s">
        <v>242</v>
      </c>
      <c r="B2" s="183"/>
      <c r="C2" s="183"/>
      <c r="D2" s="183"/>
      <c r="E2" s="183"/>
      <c r="F2" s="183"/>
      <c r="G2" s="183"/>
      <c r="H2" s="183"/>
      <c r="I2" s="183"/>
    </row>
    <row r="3" spans="1:9" ht="12.75">
      <c r="A3" s="186" t="s">
        <v>161</v>
      </c>
      <c r="B3" s="186"/>
      <c r="C3" s="186"/>
      <c r="D3" s="186"/>
      <c r="E3" s="186"/>
      <c r="F3" s="186"/>
      <c r="G3" s="186"/>
      <c r="H3" s="186"/>
      <c r="I3" s="186"/>
    </row>
    <row r="4" spans="1:9" ht="15">
      <c r="A4" s="195" t="s">
        <v>249</v>
      </c>
      <c r="B4" s="195"/>
      <c r="C4" s="195"/>
      <c r="D4" s="195"/>
      <c r="E4" s="195"/>
      <c r="F4" s="195"/>
      <c r="G4" s="195"/>
      <c r="H4" s="195"/>
      <c r="I4" s="195"/>
    </row>
    <row r="5" spans="1:9" ht="12.75">
      <c r="A5" s="117"/>
      <c r="B5" s="117"/>
      <c r="C5" s="117"/>
      <c r="D5" s="117"/>
      <c r="E5" s="117"/>
      <c r="F5" s="117"/>
      <c r="G5" s="117"/>
      <c r="H5" s="117"/>
      <c r="I5" s="117"/>
    </row>
    <row r="6" spans="1:9" ht="27">
      <c r="A6" s="193" t="s">
        <v>47</v>
      </c>
      <c r="B6" s="193" t="s">
        <v>136</v>
      </c>
      <c r="C6" s="193"/>
      <c r="D6" s="89" t="s">
        <v>228</v>
      </c>
      <c r="E6" s="90" t="s">
        <v>137</v>
      </c>
      <c r="F6" s="90" t="s">
        <v>138</v>
      </c>
      <c r="G6" s="90" t="s">
        <v>139</v>
      </c>
      <c r="H6" s="90" t="s">
        <v>140</v>
      </c>
      <c r="I6" s="90" t="s">
        <v>141</v>
      </c>
    </row>
    <row r="7" spans="1:9" ht="12.75">
      <c r="A7" s="193"/>
      <c r="B7" s="193"/>
      <c r="C7" s="193"/>
      <c r="D7" s="91"/>
      <c r="E7" s="90"/>
      <c r="F7" s="90"/>
      <c r="G7" s="90"/>
      <c r="H7" s="90"/>
      <c r="I7" s="90"/>
    </row>
    <row r="8" spans="1:9" ht="12.75">
      <c r="A8" s="126"/>
      <c r="B8" s="91" t="s">
        <v>142</v>
      </c>
      <c r="C8" s="91" t="s">
        <v>143</v>
      </c>
      <c r="D8" s="91"/>
      <c r="E8" s="92" t="s">
        <v>144</v>
      </c>
      <c r="F8" s="92" t="s">
        <v>144</v>
      </c>
      <c r="G8" s="92" t="s">
        <v>144</v>
      </c>
      <c r="H8" s="92" t="s">
        <v>144</v>
      </c>
      <c r="I8" s="92" t="s">
        <v>144</v>
      </c>
    </row>
    <row r="9" spans="1:9" ht="22.5">
      <c r="A9" s="80">
        <v>1</v>
      </c>
      <c r="B9" s="95" t="s">
        <v>217</v>
      </c>
      <c r="C9" s="134" t="s">
        <v>145</v>
      </c>
      <c r="D9" s="93">
        <v>1</v>
      </c>
      <c r="E9" s="94">
        <v>1003</v>
      </c>
      <c r="F9" s="94">
        <f>E9*D9</f>
        <v>1003</v>
      </c>
      <c r="G9" s="94">
        <v>1420</v>
      </c>
      <c r="H9" s="94">
        <v>146</v>
      </c>
      <c r="I9" s="94">
        <v>273</v>
      </c>
    </row>
    <row r="10" spans="1:9" ht="22.5">
      <c r="A10" s="80">
        <v>2</v>
      </c>
      <c r="B10" s="95" t="s">
        <v>220</v>
      </c>
      <c r="C10" s="134" t="s">
        <v>146</v>
      </c>
      <c r="D10" s="93">
        <v>1</v>
      </c>
      <c r="E10" s="94">
        <v>749</v>
      </c>
      <c r="F10" s="94">
        <f aca="true" t="shared" si="0" ref="F10:F35">E10*D10</f>
        <v>749</v>
      </c>
      <c r="G10" s="94">
        <v>1315.87</v>
      </c>
      <c r="H10" s="94">
        <v>35.23</v>
      </c>
      <c r="I10" s="94">
        <v>566.87</v>
      </c>
    </row>
    <row r="11" spans="1:9" ht="25.5">
      <c r="A11" s="80">
        <v>3</v>
      </c>
      <c r="B11" s="95" t="s">
        <v>147</v>
      </c>
      <c r="C11" s="134" t="s">
        <v>148</v>
      </c>
      <c r="D11" s="93">
        <v>2</v>
      </c>
      <c r="E11" s="94">
        <v>8976</v>
      </c>
      <c r="F11" s="94">
        <f t="shared" si="0"/>
        <v>17952</v>
      </c>
      <c r="G11" s="94">
        <v>19533.19</v>
      </c>
      <c r="H11" s="94">
        <v>385</v>
      </c>
      <c r="I11" s="94">
        <v>15271</v>
      </c>
    </row>
    <row r="12" spans="1:9" ht="22.5">
      <c r="A12" s="80">
        <v>4</v>
      </c>
      <c r="B12" s="95" t="s">
        <v>149</v>
      </c>
      <c r="C12" s="134" t="s">
        <v>150</v>
      </c>
      <c r="D12" s="93">
        <v>1</v>
      </c>
      <c r="E12" s="94">
        <v>2970</v>
      </c>
      <c r="F12" s="94">
        <f t="shared" si="0"/>
        <v>2970</v>
      </c>
      <c r="G12" s="94">
        <v>2104.75</v>
      </c>
      <c r="H12" s="94">
        <v>292</v>
      </c>
      <c r="I12" s="94">
        <v>1355.75</v>
      </c>
    </row>
    <row r="13" spans="1:9" ht="22.5">
      <c r="A13" s="80">
        <v>5</v>
      </c>
      <c r="B13" s="95" t="s">
        <v>151</v>
      </c>
      <c r="C13" s="134" t="s">
        <v>152</v>
      </c>
      <c r="D13" s="93">
        <v>1</v>
      </c>
      <c r="E13" s="94">
        <v>2033.88</v>
      </c>
      <c r="F13" s="94">
        <f t="shared" si="0"/>
        <v>2033.88</v>
      </c>
      <c r="G13" s="94">
        <v>6440.4</v>
      </c>
      <c r="H13" s="94">
        <v>66.14</v>
      </c>
      <c r="I13" s="94">
        <v>4406.52</v>
      </c>
    </row>
    <row r="14" spans="1:9" ht="22.5">
      <c r="A14" s="80">
        <v>6</v>
      </c>
      <c r="B14" s="95" t="s">
        <v>219</v>
      </c>
      <c r="C14" s="134" t="s">
        <v>153</v>
      </c>
      <c r="D14" s="93">
        <v>1</v>
      </c>
      <c r="E14" s="94">
        <v>488.53</v>
      </c>
      <c r="F14" s="94">
        <f t="shared" si="0"/>
        <v>488.53</v>
      </c>
      <c r="G14" s="94">
        <v>806.46</v>
      </c>
      <c r="H14" s="94">
        <v>74</v>
      </c>
      <c r="I14" s="94">
        <v>317.93</v>
      </c>
    </row>
    <row r="15" spans="1:9" ht="22.5">
      <c r="A15" s="80">
        <v>7</v>
      </c>
      <c r="B15" s="95" t="s">
        <v>224</v>
      </c>
      <c r="C15" s="134" t="s">
        <v>154</v>
      </c>
      <c r="D15" s="93">
        <v>1</v>
      </c>
      <c r="E15" s="94">
        <v>1210.6</v>
      </c>
      <c r="F15" s="94">
        <f t="shared" si="0"/>
        <v>1210.6</v>
      </c>
      <c r="G15" s="94">
        <v>837</v>
      </c>
      <c r="H15" s="94">
        <v>149</v>
      </c>
      <c r="I15" s="94">
        <v>35</v>
      </c>
    </row>
    <row r="16" spans="1:9" ht="22.5">
      <c r="A16" s="80">
        <v>8</v>
      </c>
      <c r="B16" s="95" t="s">
        <v>218</v>
      </c>
      <c r="C16" s="134" t="s">
        <v>155</v>
      </c>
      <c r="D16" s="93">
        <v>1</v>
      </c>
      <c r="E16" s="94">
        <v>716.12</v>
      </c>
      <c r="F16" s="94">
        <f t="shared" si="0"/>
        <v>716.12</v>
      </c>
      <c r="G16" s="94">
        <v>679.7</v>
      </c>
      <c r="H16" s="94">
        <v>68.43</v>
      </c>
      <c r="I16" s="94">
        <v>181.58</v>
      </c>
    </row>
    <row r="17" spans="1:9" ht="12.75">
      <c r="A17" s="80">
        <v>9</v>
      </c>
      <c r="B17" s="95" t="s">
        <v>156</v>
      </c>
      <c r="C17" s="134" t="s">
        <v>157</v>
      </c>
      <c r="D17" s="93">
        <v>1</v>
      </c>
      <c r="E17" s="94">
        <v>1747.82</v>
      </c>
      <c r="F17" s="94">
        <f t="shared" si="0"/>
        <v>1747.82</v>
      </c>
      <c r="G17" s="94">
        <v>702.66</v>
      </c>
      <c r="H17" s="94">
        <v>84.83</v>
      </c>
      <c r="I17" s="94">
        <v>129.35</v>
      </c>
    </row>
    <row r="18" spans="1:9" ht="22.5">
      <c r="A18" s="80">
        <v>10</v>
      </c>
      <c r="B18" s="95" t="s">
        <v>222</v>
      </c>
      <c r="C18" s="134" t="s">
        <v>158</v>
      </c>
      <c r="D18" s="93">
        <v>1</v>
      </c>
      <c r="E18" s="94">
        <v>392.02</v>
      </c>
      <c r="F18" s="94">
        <f t="shared" si="0"/>
        <v>392.02</v>
      </c>
      <c r="G18" s="94">
        <v>837.2</v>
      </c>
      <c r="H18" s="94">
        <v>55.22</v>
      </c>
      <c r="I18" s="94">
        <v>434.25</v>
      </c>
    </row>
    <row r="19" spans="1:9" ht="22.5">
      <c r="A19" s="80">
        <v>11</v>
      </c>
      <c r="B19" s="95" t="s">
        <v>159</v>
      </c>
      <c r="C19" s="134" t="s">
        <v>223</v>
      </c>
      <c r="D19" s="93">
        <v>1</v>
      </c>
      <c r="E19" s="94">
        <v>5533</v>
      </c>
      <c r="F19" s="94">
        <f t="shared" si="0"/>
        <v>5533</v>
      </c>
      <c r="G19" s="94">
        <v>7393.43</v>
      </c>
      <c r="H19" s="94">
        <v>298</v>
      </c>
      <c r="I19" s="94">
        <v>4936</v>
      </c>
    </row>
    <row r="20" spans="1:9" ht="22.5">
      <c r="A20" s="80">
        <v>12</v>
      </c>
      <c r="B20" s="95" t="s">
        <v>214</v>
      </c>
      <c r="C20" s="134" t="s">
        <v>213</v>
      </c>
      <c r="D20" s="93">
        <v>1</v>
      </c>
      <c r="E20" s="94">
        <v>984.05</v>
      </c>
      <c r="F20" s="94">
        <f t="shared" si="0"/>
        <v>984.05</v>
      </c>
      <c r="G20" s="94">
        <v>1722.98</v>
      </c>
      <c r="H20" s="94">
        <v>356</v>
      </c>
      <c r="I20" s="94">
        <v>738.93</v>
      </c>
    </row>
    <row r="21" spans="1:9" ht="22.5">
      <c r="A21" s="80">
        <v>13</v>
      </c>
      <c r="B21" s="95" t="s">
        <v>233</v>
      </c>
      <c r="C21" s="135" t="s">
        <v>232</v>
      </c>
      <c r="D21" s="93">
        <v>1</v>
      </c>
      <c r="E21" s="94">
        <v>325.47</v>
      </c>
      <c r="F21" s="94">
        <f t="shared" si="0"/>
        <v>325.47</v>
      </c>
      <c r="G21" s="94">
        <v>0</v>
      </c>
      <c r="H21" s="94">
        <v>25.87</v>
      </c>
      <c r="I21" s="94">
        <v>0</v>
      </c>
    </row>
    <row r="22" spans="1:9" ht="22.5">
      <c r="A22" s="80">
        <v>14</v>
      </c>
      <c r="B22" s="95" t="s">
        <v>235</v>
      </c>
      <c r="C22" s="134" t="s">
        <v>234</v>
      </c>
      <c r="D22" s="93">
        <v>1</v>
      </c>
      <c r="E22" s="94">
        <v>511.24</v>
      </c>
      <c r="F22" s="94">
        <f t="shared" si="0"/>
        <v>511.24</v>
      </c>
      <c r="G22" s="94">
        <v>0</v>
      </c>
      <c r="H22" s="94">
        <v>25.4</v>
      </c>
      <c r="I22" s="94">
        <v>0</v>
      </c>
    </row>
    <row r="23" spans="1:9" ht="22.5">
      <c r="A23" s="80">
        <v>15</v>
      </c>
      <c r="B23" s="95" t="s">
        <v>221</v>
      </c>
      <c r="C23" s="134" t="s">
        <v>160</v>
      </c>
      <c r="D23" s="93">
        <v>1</v>
      </c>
      <c r="E23" s="94">
        <v>237.2</v>
      </c>
      <c r="F23" s="94">
        <f t="shared" si="0"/>
        <v>237.2</v>
      </c>
      <c r="G23" s="94">
        <v>0</v>
      </c>
      <c r="H23" s="94">
        <v>18.4</v>
      </c>
      <c r="I23" s="94">
        <v>1338.01</v>
      </c>
    </row>
    <row r="24" spans="1:9" ht="22.5">
      <c r="A24" s="80">
        <v>16</v>
      </c>
      <c r="B24" s="95" t="s">
        <v>215</v>
      </c>
      <c r="C24" s="134" t="s">
        <v>212</v>
      </c>
      <c r="D24" s="93">
        <v>1</v>
      </c>
      <c r="E24" s="94">
        <v>582.85</v>
      </c>
      <c r="F24" s="94">
        <f t="shared" si="0"/>
        <v>582.85</v>
      </c>
      <c r="G24" s="94">
        <v>0</v>
      </c>
      <c r="H24" s="94">
        <v>62.14</v>
      </c>
      <c r="I24" s="94">
        <v>1297.48</v>
      </c>
    </row>
    <row r="25" spans="1:9" ht="22.5">
      <c r="A25" s="80">
        <v>17</v>
      </c>
      <c r="B25" s="95" t="s">
        <v>216</v>
      </c>
      <c r="C25" s="134" t="s">
        <v>209</v>
      </c>
      <c r="D25" s="93">
        <v>1</v>
      </c>
      <c r="E25" s="94">
        <v>507.33</v>
      </c>
      <c r="F25" s="94">
        <f t="shared" si="0"/>
        <v>507.33</v>
      </c>
      <c r="G25" s="94">
        <v>0</v>
      </c>
      <c r="H25" s="94">
        <v>54.14</v>
      </c>
      <c r="I25" s="94">
        <v>1410.83</v>
      </c>
    </row>
    <row r="26" spans="1:9" ht="22.5">
      <c r="A26" s="80">
        <v>18</v>
      </c>
      <c r="B26" s="95" t="s">
        <v>211</v>
      </c>
      <c r="C26" s="134" t="s">
        <v>210</v>
      </c>
      <c r="D26" s="93">
        <v>1</v>
      </c>
      <c r="E26" s="94">
        <v>179.22</v>
      </c>
      <c r="F26" s="94">
        <f t="shared" si="0"/>
        <v>179.22</v>
      </c>
      <c r="G26" s="94">
        <v>0</v>
      </c>
      <c r="H26" s="94">
        <v>21.03</v>
      </c>
      <c r="I26" s="94">
        <v>417.07</v>
      </c>
    </row>
    <row r="27" spans="1:9" ht="22.5">
      <c r="A27" s="80">
        <v>19</v>
      </c>
      <c r="B27" s="95" t="s">
        <v>225</v>
      </c>
      <c r="C27" s="134" t="s">
        <v>161</v>
      </c>
      <c r="D27" s="93">
        <v>1</v>
      </c>
      <c r="E27" s="94">
        <v>1000</v>
      </c>
      <c r="F27" s="94">
        <f t="shared" si="0"/>
        <v>1000</v>
      </c>
      <c r="G27" s="94">
        <v>0</v>
      </c>
      <c r="H27" s="94">
        <v>55</v>
      </c>
      <c r="I27" s="94">
        <v>0</v>
      </c>
    </row>
    <row r="28" spans="1:9" ht="12.75">
      <c r="A28" s="80"/>
      <c r="D28" s="91"/>
      <c r="E28" s="96">
        <f>SUM(E9:E27)</f>
        <v>30147.330000000005</v>
      </c>
      <c r="F28" s="96">
        <f>SUM(F9:F27)</f>
        <v>39123.33</v>
      </c>
      <c r="G28" s="96">
        <f>SUM(G9:G27)</f>
        <v>43793.64</v>
      </c>
      <c r="H28" s="96">
        <f>SUM(H9:H27)</f>
        <v>2271.83</v>
      </c>
      <c r="I28" s="96">
        <f>SUM(I9:I27)</f>
        <v>33109.57</v>
      </c>
    </row>
    <row r="29" spans="1:9" ht="22.5">
      <c r="A29" s="80">
        <v>20</v>
      </c>
      <c r="B29" s="95" t="s">
        <v>162</v>
      </c>
      <c r="C29" s="134" t="s">
        <v>163</v>
      </c>
      <c r="D29" s="93">
        <v>1</v>
      </c>
      <c r="E29" s="94">
        <v>129.36</v>
      </c>
      <c r="F29" s="94">
        <f t="shared" si="0"/>
        <v>129.36</v>
      </c>
      <c r="G29" s="94">
        <v>443</v>
      </c>
      <c r="H29" s="94">
        <v>47.8</v>
      </c>
      <c r="I29" s="94">
        <v>313.64</v>
      </c>
    </row>
    <row r="30" spans="1:9" ht="22.5">
      <c r="A30" s="80">
        <v>21</v>
      </c>
      <c r="B30" s="95" t="s">
        <v>164</v>
      </c>
      <c r="C30" s="134" t="s">
        <v>165</v>
      </c>
      <c r="D30" s="93">
        <v>1</v>
      </c>
      <c r="E30" s="94">
        <v>629.46</v>
      </c>
      <c r="F30" s="94">
        <f t="shared" si="0"/>
        <v>629.46</v>
      </c>
      <c r="G30" s="94">
        <v>1278.6</v>
      </c>
      <c r="H30" s="94">
        <v>88.72</v>
      </c>
      <c r="I30" s="94">
        <v>649.14</v>
      </c>
    </row>
    <row r="31" spans="1:9" ht="22.5">
      <c r="A31" s="80">
        <v>22</v>
      </c>
      <c r="B31" s="95" t="s">
        <v>166</v>
      </c>
      <c r="C31" s="134" t="s">
        <v>167</v>
      </c>
      <c r="D31" s="93">
        <v>1</v>
      </c>
      <c r="E31" s="94">
        <v>283.5</v>
      </c>
      <c r="F31" s="94">
        <f t="shared" si="0"/>
        <v>283.5</v>
      </c>
      <c r="G31" s="94">
        <v>419.25</v>
      </c>
      <c r="H31" s="94">
        <v>46.3</v>
      </c>
      <c r="I31" s="94">
        <v>135.75</v>
      </c>
    </row>
    <row r="32" spans="1:9" ht="22.5">
      <c r="A32" s="80">
        <v>23</v>
      </c>
      <c r="B32" s="95" t="s">
        <v>168</v>
      </c>
      <c r="C32" s="134" t="s">
        <v>169</v>
      </c>
      <c r="D32" s="93">
        <v>1</v>
      </c>
      <c r="E32" s="94">
        <v>251.3</v>
      </c>
      <c r="F32" s="94">
        <f t="shared" si="0"/>
        <v>251.3</v>
      </c>
      <c r="G32" s="94">
        <v>588</v>
      </c>
      <c r="H32" s="94">
        <v>46</v>
      </c>
      <c r="I32" s="94">
        <v>336.7</v>
      </c>
    </row>
    <row r="33" spans="1:9" ht="22.5">
      <c r="A33" s="80">
        <v>24</v>
      </c>
      <c r="B33" s="95" t="s">
        <v>170</v>
      </c>
      <c r="C33" s="134" t="s">
        <v>171</v>
      </c>
      <c r="D33" s="93">
        <v>1</v>
      </c>
      <c r="E33" s="94">
        <v>331.5</v>
      </c>
      <c r="F33" s="94">
        <f t="shared" si="0"/>
        <v>331.5</v>
      </c>
      <c r="G33" s="94">
        <v>645</v>
      </c>
      <c r="H33" s="94">
        <v>163.6</v>
      </c>
      <c r="I33" s="94">
        <v>313.5</v>
      </c>
    </row>
    <row r="34" spans="1:9" ht="22.5">
      <c r="A34" s="80">
        <v>25</v>
      </c>
      <c r="B34" s="95" t="s">
        <v>172</v>
      </c>
      <c r="C34" s="134" t="s">
        <v>173</v>
      </c>
      <c r="D34" s="93">
        <v>1</v>
      </c>
      <c r="E34" s="94">
        <v>624.53</v>
      </c>
      <c r="F34" s="94">
        <f t="shared" si="0"/>
        <v>624.53</v>
      </c>
      <c r="G34" s="94">
        <v>853.98</v>
      </c>
      <c r="H34" s="94">
        <v>86</v>
      </c>
      <c r="I34" s="94">
        <v>533.77</v>
      </c>
    </row>
    <row r="35" spans="1:9" ht="12.75">
      <c r="A35" s="80">
        <v>26</v>
      </c>
      <c r="B35" s="95" t="s">
        <v>227</v>
      </c>
      <c r="C35" s="134" t="s">
        <v>226</v>
      </c>
      <c r="D35" s="93">
        <v>1</v>
      </c>
      <c r="E35" s="94">
        <f>30+15.6+30+12.6+30+27+15.6+30+16.6+2.88+2.88+15.6+15.75+13.02+11.83+3.38+31.29+30+55.01+8.5+13.7+6.79+3.78+3.24+3.24+33.87+5.85+12.25+2.22+2.3</f>
        <v>484.78000000000003</v>
      </c>
      <c r="F35" s="94">
        <f t="shared" si="0"/>
        <v>484.78000000000003</v>
      </c>
      <c r="G35" s="94"/>
      <c r="H35" s="94">
        <v>50.29</v>
      </c>
      <c r="I35" s="94"/>
    </row>
    <row r="36" spans="4:9" ht="12.75">
      <c r="D36" s="91"/>
      <c r="E36" s="96">
        <f>SUM(E29:E35)</f>
        <v>2734.4300000000003</v>
      </c>
      <c r="F36" s="96">
        <f>SUM(F29:F35)</f>
        <v>2734.4300000000003</v>
      </c>
      <c r="G36" s="96">
        <f>SUM(G29:G35)</f>
        <v>4227.83</v>
      </c>
      <c r="H36" s="96">
        <f>SUM(H29:H35)</f>
        <v>528.7099999999999</v>
      </c>
      <c r="I36" s="96">
        <f>SUM(I29:I35)</f>
        <v>2282.5</v>
      </c>
    </row>
    <row r="37" spans="4:9" ht="12.75">
      <c r="D37" s="182" t="s">
        <v>122</v>
      </c>
      <c r="E37" s="97">
        <f>E36+E28</f>
        <v>32881.76000000001</v>
      </c>
      <c r="F37" s="97">
        <f>F36+F28</f>
        <v>41857.76</v>
      </c>
      <c r="G37" s="98"/>
      <c r="H37" s="97">
        <f>H36+H28</f>
        <v>2800.54</v>
      </c>
      <c r="I37" s="97">
        <f>I36+I28</f>
        <v>35392.07</v>
      </c>
    </row>
    <row r="38" spans="2:9" ht="12.75">
      <c r="B38" s="99"/>
      <c r="C38" s="99"/>
      <c r="D38" s="99"/>
      <c r="E38" s="100"/>
      <c r="F38" s="100"/>
      <c r="G38" s="100"/>
      <c r="H38" s="100"/>
      <c r="I38" s="100"/>
    </row>
    <row r="39" spans="2:9" ht="12.75">
      <c r="B39" s="101"/>
      <c r="C39" s="102"/>
      <c r="D39" s="102"/>
      <c r="E39" s="103"/>
      <c r="F39" s="104">
        <f>ROUND((F37/30)*30,2)</f>
        <v>41857.76</v>
      </c>
      <c r="G39" s="105"/>
      <c r="H39" s="104">
        <f>ROUND((H37/30)*30,2)</f>
        <v>2800.54</v>
      </c>
      <c r="I39" s="104">
        <f>ROUND((I37/30)*30,2)</f>
        <v>35392.07</v>
      </c>
    </row>
    <row r="40" spans="2:9" ht="12.75">
      <c r="B40" s="101"/>
      <c r="C40" s="102"/>
      <c r="D40" s="102"/>
      <c r="E40" s="103"/>
      <c r="F40" s="103"/>
      <c r="G40" s="105"/>
      <c r="H40" s="103"/>
      <c r="I40" s="103"/>
    </row>
    <row r="41" spans="2:9" ht="12.75">
      <c r="B41" s="101"/>
      <c r="C41" s="194"/>
      <c r="D41" s="194"/>
      <c r="E41" s="194"/>
      <c r="F41" s="194"/>
      <c r="G41" s="194"/>
      <c r="H41" s="106"/>
      <c r="I41" s="106"/>
    </row>
    <row r="42" spans="2:9" ht="12.75">
      <c r="B42" s="101"/>
      <c r="C42" s="101"/>
      <c r="D42" s="101"/>
      <c r="E42" s="106"/>
      <c r="F42" s="106"/>
      <c r="G42" s="106"/>
      <c r="H42" s="106"/>
      <c r="I42" s="106"/>
    </row>
    <row r="43" spans="2:9" ht="12.75">
      <c r="B43" s="99"/>
      <c r="C43" s="107"/>
      <c r="D43" s="107"/>
      <c r="E43" s="108"/>
      <c r="F43" s="108"/>
      <c r="G43" s="109"/>
      <c r="H43" s="108"/>
      <c r="I43" s="108"/>
    </row>
    <row r="44" spans="2:9" ht="12.75">
      <c r="B44" s="99"/>
      <c r="C44" s="110"/>
      <c r="D44" s="110"/>
      <c r="E44" s="111"/>
      <c r="F44" s="111"/>
      <c r="G44" s="111"/>
      <c r="H44" s="111"/>
      <c r="I44" s="111"/>
    </row>
    <row r="45" spans="2:9" ht="12.75">
      <c r="B45" s="99"/>
      <c r="C45" s="110"/>
      <c r="D45" s="110"/>
      <c r="E45" s="111"/>
      <c r="F45" s="111"/>
      <c r="G45" s="111"/>
      <c r="H45" s="111"/>
      <c r="I45" s="111"/>
    </row>
  </sheetData>
  <sheetProtection/>
  <mergeCells count="7">
    <mergeCell ref="B6:C7"/>
    <mergeCell ref="C41:G41"/>
    <mergeCell ref="A6:A7"/>
    <mergeCell ref="A1:I1"/>
    <mergeCell ref="A2:I2"/>
    <mergeCell ref="A3:I3"/>
    <mergeCell ref="A4:I4"/>
  </mergeCells>
  <printOptions/>
  <pageMargins left="0.511811024" right="0.511811024" top="0.787401575" bottom="0.787401575" header="0.31496062" footer="0.31496062"/>
  <pageSetup horizontalDpi="600" verticalDpi="600" orientation="landscape" paperSize="9" scale="73" r:id="rId2"/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17.8515625" style="0" customWidth="1"/>
    <col min="2" max="2" width="13.421875" style="0" customWidth="1"/>
    <col min="3" max="4" width="11.421875" style="0" customWidth="1"/>
  </cols>
  <sheetData>
    <row r="1" spans="1:7" ht="12.75">
      <c r="A1" s="197" t="s">
        <v>244</v>
      </c>
      <c r="B1" s="197"/>
      <c r="C1" s="197"/>
      <c r="D1" s="197"/>
      <c r="E1" s="197"/>
      <c r="F1" s="197"/>
      <c r="G1" s="197"/>
    </row>
    <row r="2" spans="1:7" ht="12.75">
      <c r="A2" s="197" t="s">
        <v>245</v>
      </c>
      <c r="B2" s="197"/>
      <c r="C2" s="197"/>
      <c r="D2" s="197"/>
      <c r="E2" s="197"/>
      <c r="F2" s="197"/>
      <c r="G2" s="197"/>
    </row>
    <row r="3" spans="1:7" ht="12.75">
      <c r="A3" s="197" t="s">
        <v>246</v>
      </c>
      <c r="B3" s="197"/>
      <c r="C3" s="197"/>
      <c r="D3" s="197"/>
      <c r="E3" s="197"/>
      <c r="F3" s="197"/>
      <c r="G3" s="197"/>
    </row>
    <row r="4" spans="1:7" ht="15">
      <c r="A4" s="183" t="s">
        <v>250</v>
      </c>
      <c r="B4" s="183"/>
      <c r="C4" s="183"/>
      <c r="D4" s="183"/>
      <c r="E4" s="183"/>
      <c r="F4" s="183"/>
      <c r="G4" s="183"/>
    </row>
    <row r="6" spans="1:7" ht="12.75">
      <c r="A6" s="196" t="s">
        <v>202</v>
      </c>
      <c r="B6" s="196"/>
      <c r="C6" s="196"/>
      <c r="D6" s="196"/>
      <c r="E6" s="196"/>
      <c r="F6" s="196"/>
      <c r="G6" s="196"/>
    </row>
    <row r="9" ht="12.75">
      <c r="A9" s="81" t="s">
        <v>194</v>
      </c>
    </row>
    <row r="10" spans="1:2" ht="12.75">
      <c r="A10" t="s">
        <v>195</v>
      </c>
      <c r="B10" s="129">
        <v>0.0165</v>
      </c>
    </row>
    <row r="11" spans="1:2" ht="12.75">
      <c r="A11" t="s">
        <v>199</v>
      </c>
      <c r="B11" s="129">
        <v>0.076</v>
      </c>
    </row>
    <row r="12" spans="1:2" ht="12.75">
      <c r="A12" t="s">
        <v>196</v>
      </c>
      <c r="B12" s="129">
        <v>0.02</v>
      </c>
    </row>
    <row r="13" spans="1:2" ht="12.75">
      <c r="A13" s="81" t="s">
        <v>12</v>
      </c>
      <c r="B13" s="130">
        <f>SUM(B10:B12)</f>
        <v>0.1125</v>
      </c>
    </row>
    <row r="14" ht="12.75">
      <c r="A14" s="81" t="s">
        <v>197</v>
      </c>
    </row>
    <row r="15" spans="1:2" ht="12.75">
      <c r="A15" t="s">
        <v>198</v>
      </c>
      <c r="B15" s="129">
        <v>0.03</v>
      </c>
    </row>
    <row r="16" spans="1:2" ht="12.75">
      <c r="A16" t="s">
        <v>200</v>
      </c>
      <c r="B16" s="129">
        <v>0.0679</v>
      </c>
    </row>
    <row r="18" spans="1:4" ht="12.75">
      <c r="A18" t="s">
        <v>201</v>
      </c>
      <c r="B18" s="131">
        <f>(1+B15)/(1-B13-B16)</f>
        <v>1.2567105905319669</v>
      </c>
      <c r="C18" t="s">
        <v>178</v>
      </c>
      <c r="D18" s="132">
        <f>ROUND(B18-1,4)</f>
        <v>0.2567</v>
      </c>
    </row>
  </sheetData>
  <sheetProtection/>
  <mergeCells count="5">
    <mergeCell ref="A6:G6"/>
    <mergeCell ref="A1:G1"/>
    <mergeCell ref="A2:G2"/>
    <mergeCell ref="A3:G3"/>
    <mergeCell ref="A4:G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A4" sqref="A4:J4"/>
    </sheetView>
  </sheetViews>
  <sheetFormatPr defaultColWidth="9.140625" defaultRowHeight="12.75"/>
  <cols>
    <col min="2" max="2" width="10.8515625" style="0" customWidth="1"/>
    <col min="4" max="4" width="9.140625" style="0" bestFit="1" customWidth="1"/>
    <col min="5" max="6" width="14.28125" style="0" bestFit="1" customWidth="1"/>
    <col min="7" max="7" width="9.140625" style="0" bestFit="1" customWidth="1"/>
    <col min="9" max="9" width="9.7109375" style="0" bestFit="1" customWidth="1"/>
  </cols>
  <sheetData>
    <row r="1" spans="1:10" ht="15">
      <c r="A1" s="183" t="s">
        <v>244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>
      <c r="A2" s="183" t="s">
        <v>245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2.75">
      <c r="A3" s="186" t="s">
        <v>246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2.75">
      <c r="A4" s="186" t="s">
        <v>251</v>
      </c>
      <c r="B4" s="186"/>
      <c r="C4" s="186"/>
      <c r="D4" s="186"/>
      <c r="E4" s="186"/>
      <c r="F4" s="186"/>
      <c r="G4" s="186"/>
      <c r="H4" s="186"/>
      <c r="I4" s="186"/>
      <c r="J4" s="186"/>
    </row>
    <row r="27" spans="1:5" ht="12.75">
      <c r="A27" t="s">
        <v>179</v>
      </c>
      <c r="C27" t="s">
        <v>178</v>
      </c>
      <c r="D27" s="121">
        <f>'SUBITEM I.I - M² POR UNIDADE'!F39</f>
        <v>41857.76</v>
      </c>
      <c r="E27" s="117" t="s">
        <v>144</v>
      </c>
    </row>
    <row r="29" spans="5:7" ht="12.75">
      <c r="E29" s="119" t="s">
        <v>144</v>
      </c>
      <c r="F29" s="118"/>
      <c r="G29" s="119" t="s">
        <v>182</v>
      </c>
    </row>
    <row r="30" spans="2:9" ht="12.75">
      <c r="B30" t="s">
        <v>180</v>
      </c>
      <c r="D30" t="s">
        <v>178</v>
      </c>
      <c r="E30" s="116">
        <f>D27</f>
        <v>41857.76</v>
      </c>
      <c r="F30" s="117" t="s">
        <v>181</v>
      </c>
      <c r="G30" s="80">
        <v>600</v>
      </c>
      <c r="H30" t="s">
        <v>178</v>
      </c>
      <c r="I30" s="80">
        <f>ROUND(E30/G30,2)</f>
        <v>69.76</v>
      </c>
    </row>
    <row r="31" spans="5:9" ht="12.75">
      <c r="E31" s="120" t="s">
        <v>184</v>
      </c>
      <c r="F31" s="118"/>
      <c r="G31" s="119" t="s">
        <v>182</v>
      </c>
      <c r="I31" s="80"/>
    </row>
    <row r="32" spans="2:9" ht="12.75">
      <c r="B32" t="s">
        <v>183</v>
      </c>
      <c r="D32" t="s">
        <v>178</v>
      </c>
      <c r="E32" s="80">
        <f>I30</f>
        <v>69.76</v>
      </c>
      <c r="F32" s="117" t="s">
        <v>181</v>
      </c>
      <c r="G32" s="80">
        <v>30</v>
      </c>
      <c r="H32" t="s">
        <v>178</v>
      </c>
      <c r="I32" s="80">
        <f>ROUND(E32/G32,2)</f>
        <v>2.33</v>
      </c>
    </row>
    <row r="33" spans="5:9" ht="12.75">
      <c r="E33" s="80"/>
      <c r="F33" s="80"/>
      <c r="G33" s="80"/>
      <c r="I33" s="80"/>
    </row>
    <row r="34" spans="4:6" ht="12.75">
      <c r="D34" t="s">
        <v>66</v>
      </c>
      <c r="E34" s="80" t="s">
        <v>185</v>
      </c>
      <c r="F34" s="80" t="s">
        <v>120</v>
      </c>
    </row>
    <row r="35" spans="2:6" ht="12.75">
      <c r="B35" t="s">
        <v>180</v>
      </c>
      <c r="D35">
        <f>I30</f>
        <v>69.76</v>
      </c>
      <c r="E35" s="122">
        <f>'SUBITEM V-Composição Funções'!C104</f>
        <v>3182.46</v>
      </c>
      <c r="F35" s="122">
        <f>ROUND(D35*E35,2)</f>
        <v>222008.41</v>
      </c>
    </row>
    <row r="36" spans="2:6" ht="12.75">
      <c r="B36" t="s">
        <v>183</v>
      </c>
      <c r="D36">
        <f>I32</f>
        <v>2.33</v>
      </c>
      <c r="E36" s="122">
        <f>'SUBITEM V-Composição Funções'!D104</f>
        <v>4424.94</v>
      </c>
      <c r="F36" s="122">
        <f>ROUND(D36*E36,2)</f>
        <v>10310.11</v>
      </c>
    </row>
    <row r="37" ht="12.75">
      <c r="F37" s="124">
        <f>SUM(F35:F36)</f>
        <v>232318.52000000002</v>
      </c>
    </row>
    <row r="38" s="79" customFormat="1" ht="12.75">
      <c r="F38" s="125"/>
    </row>
    <row r="39" spans="2:9" ht="12.75">
      <c r="B39" t="s">
        <v>186</v>
      </c>
      <c r="D39" t="s">
        <v>178</v>
      </c>
      <c r="E39" s="88">
        <f>F37</f>
        <v>232318.52000000002</v>
      </c>
      <c r="F39" s="80" t="s">
        <v>181</v>
      </c>
      <c r="G39" s="112">
        <f>D27</f>
        <v>41857.76</v>
      </c>
      <c r="H39" t="s">
        <v>178</v>
      </c>
      <c r="I39" s="123">
        <f>E39/G39</f>
        <v>5.550189976721162</v>
      </c>
    </row>
    <row r="62" spans="1:5" ht="12.75">
      <c r="A62" t="s">
        <v>179</v>
      </c>
      <c r="C62" t="s">
        <v>178</v>
      </c>
      <c r="D62" s="121">
        <f>'SUBITEM I.I - M² POR UNIDADE'!I39</f>
        <v>35392.07</v>
      </c>
      <c r="E62" s="117" t="s">
        <v>144</v>
      </c>
    </row>
    <row r="64" spans="5:7" ht="12.75">
      <c r="E64" s="119" t="s">
        <v>144</v>
      </c>
      <c r="F64" s="118"/>
      <c r="G64" s="119" t="s">
        <v>182</v>
      </c>
    </row>
    <row r="65" spans="2:9" ht="12.75">
      <c r="B65" t="s">
        <v>180</v>
      </c>
      <c r="D65" t="s">
        <v>178</v>
      </c>
      <c r="E65" s="116">
        <f>D62</f>
        <v>35392.07</v>
      </c>
      <c r="F65" s="117" t="s">
        <v>181</v>
      </c>
      <c r="G65" s="80">
        <v>1200</v>
      </c>
      <c r="H65" t="s">
        <v>178</v>
      </c>
      <c r="I65" s="80">
        <f>ROUND(E65/G65,2)</f>
        <v>29.49</v>
      </c>
    </row>
    <row r="66" spans="5:9" ht="12.75">
      <c r="E66" s="120" t="s">
        <v>184</v>
      </c>
      <c r="F66" s="118"/>
      <c r="G66" s="119" t="s">
        <v>182</v>
      </c>
      <c r="I66" s="80"/>
    </row>
    <row r="67" spans="2:9" ht="12.75">
      <c r="B67" t="s">
        <v>183</v>
      </c>
      <c r="D67" t="s">
        <v>178</v>
      </c>
      <c r="E67" s="80">
        <f>I65</f>
        <v>29.49</v>
      </c>
      <c r="F67" s="117" t="s">
        <v>181</v>
      </c>
      <c r="G67" s="80">
        <v>30</v>
      </c>
      <c r="H67" t="s">
        <v>178</v>
      </c>
      <c r="I67" s="80">
        <f>ROUND(E67/G67,2)</f>
        <v>0.98</v>
      </c>
    </row>
    <row r="68" spans="5:9" ht="12.75">
      <c r="E68" s="80"/>
      <c r="F68" s="80"/>
      <c r="G68" s="80"/>
      <c r="I68" s="80"/>
    </row>
    <row r="69" spans="4:6" ht="12.75">
      <c r="D69" t="s">
        <v>66</v>
      </c>
      <c r="E69" s="80" t="s">
        <v>185</v>
      </c>
      <c r="F69" s="80" t="s">
        <v>120</v>
      </c>
    </row>
    <row r="70" spans="2:6" ht="12.75">
      <c r="B70" t="s">
        <v>180</v>
      </c>
      <c r="D70">
        <f>I65</f>
        <v>29.49</v>
      </c>
      <c r="E70" s="122">
        <f>'SUBITEM V-Composição Funções'!C104</f>
        <v>3182.46</v>
      </c>
      <c r="F70" s="122">
        <f>ROUND(D70*E70,2)</f>
        <v>93850.75</v>
      </c>
    </row>
    <row r="71" spans="2:6" ht="12.75">
      <c r="B71" t="s">
        <v>183</v>
      </c>
      <c r="D71">
        <f>I67</f>
        <v>0.98</v>
      </c>
      <c r="E71" s="122">
        <f>'SUBITEM V-Composição Funções'!D104</f>
        <v>4424.94</v>
      </c>
      <c r="F71" s="122">
        <f>ROUND(D71*E71,2)</f>
        <v>4336.44</v>
      </c>
    </row>
    <row r="72" ht="12.75">
      <c r="F72" s="124">
        <f>SUM(F70:F71)</f>
        <v>98187.19</v>
      </c>
    </row>
    <row r="73" s="79" customFormat="1" ht="12.75">
      <c r="F73" s="125"/>
    </row>
    <row r="74" spans="2:9" ht="12.75">
      <c r="B74" t="s">
        <v>186</v>
      </c>
      <c r="D74" t="s">
        <v>178</v>
      </c>
      <c r="E74" s="88">
        <f>F72</f>
        <v>98187.19</v>
      </c>
      <c r="F74" s="80" t="s">
        <v>181</v>
      </c>
      <c r="G74" s="112">
        <f>D62</f>
        <v>35392.07</v>
      </c>
      <c r="H74" t="s">
        <v>178</v>
      </c>
      <c r="I74" s="123">
        <f>E74/G74</f>
        <v>2.7742709030582273</v>
      </c>
    </row>
    <row r="87" spans="1:5" ht="12.75">
      <c r="A87" t="s">
        <v>205</v>
      </c>
      <c r="C87" t="s">
        <v>178</v>
      </c>
      <c r="D87" s="121">
        <f>'SUBITEM I.I - M² POR UNIDADE'!H39</f>
        <v>2800.54</v>
      </c>
      <c r="E87" s="117" t="s">
        <v>144</v>
      </c>
    </row>
    <row r="88" spans="1:6" ht="12.75">
      <c r="A88" t="s">
        <v>206</v>
      </c>
      <c r="C88" t="s">
        <v>178</v>
      </c>
      <c r="D88" s="117">
        <f>D87/22*4</f>
        <v>509.1890909090909</v>
      </c>
      <c r="E88" s="117" t="s">
        <v>144</v>
      </c>
      <c r="F88" t="s">
        <v>207</v>
      </c>
    </row>
    <row r="89" spans="5:7" ht="12.75">
      <c r="E89" s="119" t="s">
        <v>144</v>
      </c>
      <c r="F89" s="118"/>
      <c r="G89" s="119" t="s">
        <v>182</v>
      </c>
    </row>
    <row r="90" spans="2:9" ht="12.75">
      <c r="B90" t="s">
        <v>180</v>
      </c>
      <c r="D90" t="s">
        <v>178</v>
      </c>
      <c r="E90" s="116">
        <f>D88</f>
        <v>509.1890909090909</v>
      </c>
      <c r="F90" s="117" t="s">
        <v>181</v>
      </c>
      <c r="G90" s="80">
        <v>220</v>
      </c>
      <c r="H90" t="s">
        <v>178</v>
      </c>
      <c r="I90" s="80">
        <f>ROUND(E90/G90,2)</f>
        <v>2.31</v>
      </c>
    </row>
    <row r="91" spans="5:9" ht="12.75">
      <c r="E91" s="120" t="s">
        <v>184</v>
      </c>
      <c r="F91" s="118"/>
      <c r="G91" s="119" t="s">
        <v>182</v>
      </c>
      <c r="I91" s="80"/>
    </row>
    <row r="92" spans="2:9" ht="12.75">
      <c r="B92" t="s">
        <v>183</v>
      </c>
      <c r="D92" t="s">
        <v>178</v>
      </c>
      <c r="E92" s="80">
        <f>I90</f>
        <v>2.31</v>
      </c>
      <c r="F92" s="117" t="s">
        <v>181</v>
      </c>
      <c r="G92" s="80">
        <v>30</v>
      </c>
      <c r="H92" t="s">
        <v>178</v>
      </c>
      <c r="I92" s="80">
        <f>ROUND(E92/G92,2)</f>
        <v>0.08</v>
      </c>
    </row>
    <row r="93" spans="5:9" ht="12.75">
      <c r="E93" s="80"/>
      <c r="F93" s="80"/>
      <c r="G93" s="80"/>
      <c r="I93" s="80"/>
    </row>
    <row r="94" spans="4:6" ht="12.75">
      <c r="D94" t="s">
        <v>66</v>
      </c>
      <c r="E94" s="80" t="s">
        <v>185</v>
      </c>
      <c r="F94" s="80" t="s">
        <v>120</v>
      </c>
    </row>
    <row r="95" spans="2:6" ht="12.75">
      <c r="B95" t="s">
        <v>180</v>
      </c>
      <c r="D95">
        <f>I90</f>
        <v>2.31</v>
      </c>
      <c r="E95" s="122">
        <f>'SUBITEM V-Composição Funções'!C104</f>
        <v>3182.46</v>
      </c>
      <c r="F95" s="122">
        <f>ROUND(D95*E95,2)</f>
        <v>7351.48</v>
      </c>
    </row>
    <row r="96" spans="2:6" ht="12.75">
      <c r="B96" t="s">
        <v>183</v>
      </c>
      <c r="D96">
        <f>I92</f>
        <v>0.08</v>
      </c>
      <c r="E96" s="122">
        <f>'SUBITEM V-Composição Funções'!D104</f>
        <v>4424.94</v>
      </c>
      <c r="F96" s="122">
        <f>ROUND(D96*E96,2)</f>
        <v>354</v>
      </c>
    </row>
    <row r="97" ht="12.75">
      <c r="F97" s="124">
        <f>SUM(F95:F96)</f>
        <v>7705.48</v>
      </c>
    </row>
    <row r="98" spans="1:9" ht="12.75">
      <c r="A98" s="79"/>
      <c r="B98" s="79"/>
      <c r="C98" s="79"/>
      <c r="D98" s="79"/>
      <c r="E98" s="79"/>
      <c r="F98" s="125"/>
      <c r="G98" s="79"/>
      <c r="H98" s="79"/>
      <c r="I98" s="79"/>
    </row>
    <row r="99" spans="2:9" ht="12.75">
      <c r="B99" t="s">
        <v>186</v>
      </c>
      <c r="D99" t="s">
        <v>178</v>
      </c>
      <c r="E99" s="88">
        <f>F97</f>
        <v>7705.48</v>
      </c>
      <c r="F99" s="80" t="s">
        <v>181</v>
      </c>
      <c r="G99" s="112">
        <f>D87</f>
        <v>2800.54</v>
      </c>
      <c r="H99" t="s">
        <v>178</v>
      </c>
      <c r="I99" s="123">
        <f>E99/G99</f>
        <v>2.7514265106015268</v>
      </c>
    </row>
  </sheetData>
  <sheetProtection/>
  <mergeCells count="4">
    <mergeCell ref="A1:J1"/>
    <mergeCell ref="A2:J2"/>
    <mergeCell ref="A3:J3"/>
    <mergeCell ref="A4:J4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0.28125" style="0" customWidth="1"/>
    <col min="2" max="2" width="29.7109375" style="0" customWidth="1"/>
    <col min="3" max="3" width="15.28125" style="0" customWidth="1"/>
    <col min="4" max="8" width="16.00390625" style="0" bestFit="1" customWidth="1"/>
    <col min="9" max="9" width="15.8515625" style="0" bestFit="1" customWidth="1"/>
  </cols>
  <sheetData>
    <row r="1" spans="1:7" ht="23.25" customHeight="1">
      <c r="A1" s="158"/>
      <c r="B1" s="158"/>
      <c r="C1" s="158"/>
      <c r="D1" s="158"/>
      <c r="E1" s="158"/>
      <c r="F1" s="158"/>
      <c r="G1" s="158"/>
    </row>
    <row r="2" spans="1:9" ht="15">
      <c r="A2" s="183" t="s">
        <v>241</v>
      </c>
      <c r="B2" s="183"/>
      <c r="C2" s="183"/>
      <c r="D2" s="183"/>
      <c r="E2" s="183"/>
      <c r="F2" s="183"/>
      <c r="G2" s="183"/>
      <c r="H2" s="183"/>
      <c r="I2" s="183"/>
    </row>
    <row r="3" spans="1:9" ht="15">
      <c r="A3" s="183" t="s">
        <v>242</v>
      </c>
      <c r="B3" s="183"/>
      <c r="C3" s="183"/>
      <c r="D3" s="183"/>
      <c r="E3" s="183"/>
      <c r="F3" s="183"/>
      <c r="G3" s="183"/>
      <c r="H3" s="183"/>
      <c r="I3" s="183"/>
    </row>
    <row r="4" spans="1:9" ht="12.75">
      <c r="A4" s="186" t="s">
        <v>161</v>
      </c>
      <c r="B4" s="186"/>
      <c r="C4" s="186"/>
      <c r="D4" s="186"/>
      <c r="E4" s="186"/>
      <c r="F4" s="186"/>
      <c r="G4" s="186"/>
      <c r="H4" s="186"/>
      <c r="I4" s="186"/>
    </row>
    <row r="5" spans="1:9" ht="12.75">
      <c r="A5" s="186" t="s">
        <v>252</v>
      </c>
      <c r="B5" s="186"/>
      <c r="C5" s="186"/>
      <c r="D5" s="186"/>
      <c r="E5" s="186"/>
      <c r="F5" s="186"/>
      <c r="G5" s="186"/>
      <c r="H5" s="186"/>
      <c r="I5" s="186"/>
    </row>
    <row r="6" ht="12" customHeight="1"/>
    <row r="7" spans="1:9" ht="24" customHeight="1">
      <c r="A7" s="188" t="s">
        <v>247</v>
      </c>
      <c r="B7" s="188"/>
      <c r="C7" s="188"/>
      <c r="D7" s="188"/>
      <c r="E7" s="188"/>
      <c r="F7" s="188"/>
      <c r="G7" s="188"/>
      <c r="H7" s="188"/>
      <c r="I7" s="188"/>
    </row>
    <row r="8" spans="1:9" ht="12.75">
      <c r="A8" s="161" t="s">
        <v>47</v>
      </c>
      <c r="B8" s="162" t="s">
        <v>119</v>
      </c>
      <c r="C8" s="161" t="s">
        <v>124</v>
      </c>
      <c r="D8" s="161" t="s">
        <v>125</v>
      </c>
      <c r="E8" s="161" t="s">
        <v>126</v>
      </c>
      <c r="F8" s="161" t="s">
        <v>127</v>
      </c>
      <c r="G8" s="161" t="s">
        <v>128</v>
      </c>
      <c r="H8" s="161" t="s">
        <v>129</v>
      </c>
      <c r="I8" s="161" t="s">
        <v>120</v>
      </c>
    </row>
    <row r="9" spans="1:9" ht="22.5" customHeight="1">
      <c r="A9" s="139">
        <v>1</v>
      </c>
      <c r="B9" s="140" t="str">
        <f>'APÊNDICE I - PLANILHA DE CUSTOS'!C7</f>
        <v>LIMPEZA INTERNA</v>
      </c>
      <c r="C9" s="163">
        <f>'APÊNDICE I - PLANILHA DE CUSTOS'!$I$7/6</f>
        <v>232318.52000000002</v>
      </c>
      <c r="D9" s="163">
        <f>'APÊNDICE I - PLANILHA DE CUSTOS'!$I$7/6</f>
        <v>232318.52000000002</v>
      </c>
      <c r="E9" s="163">
        <f>'APÊNDICE I - PLANILHA DE CUSTOS'!$I$7/6</f>
        <v>232318.52000000002</v>
      </c>
      <c r="F9" s="163">
        <f>'APÊNDICE I - PLANILHA DE CUSTOS'!$I$7/6</f>
        <v>232318.52000000002</v>
      </c>
      <c r="G9" s="163">
        <f>'APÊNDICE I - PLANILHA DE CUSTOS'!$I$7/6</f>
        <v>232318.52000000002</v>
      </c>
      <c r="H9" s="163">
        <f>'APÊNDICE I - PLANILHA DE CUSTOS'!$I$7/6</f>
        <v>232318.52000000002</v>
      </c>
      <c r="I9" s="164">
        <f aca="true" t="shared" si="0" ref="I9:I15">SUM(C9:H9)</f>
        <v>1393911.12</v>
      </c>
    </row>
    <row r="10" spans="1:9" ht="22.5" customHeight="1">
      <c r="A10" s="139">
        <v>2</v>
      </c>
      <c r="B10" s="140" t="str">
        <f>'APÊNDICE I - PLANILHA DE CUSTOS'!C8</f>
        <v>LIMPEZA EXTERNA</v>
      </c>
      <c r="C10" s="163">
        <f>'APÊNDICE I - PLANILHA DE CUSTOS'!$I$8/6</f>
        <v>98187.19</v>
      </c>
      <c r="D10" s="163">
        <f>'APÊNDICE I - PLANILHA DE CUSTOS'!$I$8/6</f>
        <v>98187.19</v>
      </c>
      <c r="E10" s="163">
        <f>'APÊNDICE I - PLANILHA DE CUSTOS'!$I$8/6</f>
        <v>98187.19</v>
      </c>
      <c r="F10" s="163">
        <f>'APÊNDICE I - PLANILHA DE CUSTOS'!$I$8/6</f>
        <v>98187.19</v>
      </c>
      <c r="G10" s="163">
        <f>'APÊNDICE I - PLANILHA DE CUSTOS'!$I$8/6</f>
        <v>98187.19</v>
      </c>
      <c r="H10" s="163">
        <f>'APÊNDICE I - PLANILHA DE CUSTOS'!$I$8/6</f>
        <v>98187.19</v>
      </c>
      <c r="I10" s="164">
        <f t="shared" si="0"/>
        <v>589123.14</v>
      </c>
    </row>
    <row r="11" spans="1:9" ht="22.5" customHeight="1">
      <c r="A11" s="139">
        <v>3</v>
      </c>
      <c r="B11" s="140" t="str">
        <f>'APÊNDICE I - PLANILHA DE CUSTOS'!C9</f>
        <v>LIMPEZA VIDROS (INTERNO)</v>
      </c>
      <c r="C11" s="163">
        <f>'APÊNDICE I - PLANILHA DE CUSTOS'!$I$9/6</f>
        <v>7705.48</v>
      </c>
      <c r="D11" s="163">
        <f>'APÊNDICE I - PLANILHA DE CUSTOS'!$I$9/6</f>
        <v>7705.48</v>
      </c>
      <c r="E11" s="163">
        <f>'APÊNDICE I - PLANILHA DE CUSTOS'!$I$9/6</f>
        <v>7705.48</v>
      </c>
      <c r="F11" s="163">
        <f>'APÊNDICE I - PLANILHA DE CUSTOS'!$I$9/6</f>
        <v>7705.48</v>
      </c>
      <c r="G11" s="163">
        <f>'APÊNDICE I - PLANILHA DE CUSTOS'!$I$9/6</f>
        <v>7705.48</v>
      </c>
      <c r="H11" s="163">
        <f>'APÊNDICE I - PLANILHA DE CUSTOS'!$I$9/6</f>
        <v>7705.48</v>
      </c>
      <c r="I11" s="164">
        <f t="shared" si="0"/>
        <v>46232.87999999999</v>
      </c>
    </row>
    <row r="12" spans="1:9" ht="22.5" customHeight="1">
      <c r="A12" s="139">
        <v>3</v>
      </c>
      <c r="B12" s="140" t="str">
        <f>'APÊNDICE I - PLANILHA DE CUSTOS'!C10</f>
        <v>DEDETIZAÇÃO</v>
      </c>
      <c r="C12" s="163">
        <f>'APÊNDICE I - PLANILHA DE CUSTOS'!$I$10/6</f>
        <v>2400</v>
      </c>
      <c r="D12" s="163">
        <f>'APÊNDICE I - PLANILHA DE CUSTOS'!$I$10/6</f>
        <v>2400</v>
      </c>
      <c r="E12" s="163">
        <f>'APÊNDICE I - PLANILHA DE CUSTOS'!$I$10/6</f>
        <v>2400</v>
      </c>
      <c r="F12" s="163">
        <f>'APÊNDICE I - PLANILHA DE CUSTOS'!$I$10/6</f>
        <v>2400</v>
      </c>
      <c r="G12" s="163">
        <f>'APÊNDICE I - PLANILHA DE CUSTOS'!$I$10/6</f>
        <v>2400</v>
      </c>
      <c r="H12" s="163">
        <f>'APÊNDICE I - PLANILHA DE CUSTOS'!$I$10/6</f>
        <v>2400</v>
      </c>
      <c r="I12" s="164">
        <f t="shared" si="0"/>
        <v>14400</v>
      </c>
    </row>
    <row r="13" spans="1:9" ht="22.5" customHeight="1">
      <c r="A13" s="139">
        <v>4</v>
      </c>
      <c r="B13" s="144" t="str">
        <f>'APÊNDICE I - PLANILHA DE CUSTOS'!C11</f>
        <v>LIMPEZA DE CAIXA D'AGUA OU CISTERNA,COM CAPACIDADE DE 1001 A2000L,INCLUSIVE DESINFECCAO CONFORME NORMAS DO INEA</v>
      </c>
      <c r="C13" s="163">
        <f>'APÊNDICE I - PLANILHA DE CUSTOS'!$I$11/6</f>
        <v>2103.04</v>
      </c>
      <c r="D13" s="163">
        <f>'APÊNDICE I - PLANILHA DE CUSTOS'!$I$11/6</f>
        <v>2103.04</v>
      </c>
      <c r="E13" s="163">
        <f>'APÊNDICE I - PLANILHA DE CUSTOS'!$I$11/6</f>
        <v>2103.04</v>
      </c>
      <c r="F13" s="163">
        <f>'APÊNDICE I - PLANILHA DE CUSTOS'!$I$11/6</f>
        <v>2103.04</v>
      </c>
      <c r="G13" s="163">
        <f>'APÊNDICE I - PLANILHA DE CUSTOS'!$I$11/6</f>
        <v>2103.04</v>
      </c>
      <c r="H13" s="163">
        <f>'APÊNDICE I - PLANILHA DE CUSTOS'!$I$11/6</f>
        <v>2103.04</v>
      </c>
      <c r="I13" s="164">
        <f t="shared" si="0"/>
        <v>12618.240000000002</v>
      </c>
    </row>
    <row r="14" spans="1:9" ht="22.5" customHeight="1">
      <c r="A14" s="139">
        <v>5</v>
      </c>
      <c r="B14" s="144" t="str">
        <f>'APÊNDICE I - PLANILHA DE CUSTOS'!C12</f>
        <v>ROCADO DE VEGETACAO COM ROCADEIRA COSTAL MOTORIZADA,INCLUSIVE AJUNTAMENTO DO MATERIAL RESULTANTE</v>
      </c>
      <c r="C14" s="163">
        <f>'APÊNDICE I - PLANILHA DE CUSTOS'!$I$12/6</f>
        <v>5251.7699999999995</v>
      </c>
      <c r="D14" s="163">
        <f>'APÊNDICE I - PLANILHA DE CUSTOS'!$I$12/6</f>
        <v>5251.7699999999995</v>
      </c>
      <c r="E14" s="163">
        <f>'APÊNDICE I - PLANILHA DE CUSTOS'!$I$12/6</f>
        <v>5251.7699999999995</v>
      </c>
      <c r="F14" s="163">
        <f>'APÊNDICE I - PLANILHA DE CUSTOS'!$I$12/6</f>
        <v>5251.7699999999995</v>
      </c>
      <c r="G14" s="163">
        <f>'APÊNDICE I - PLANILHA DE CUSTOS'!$I$12/6</f>
        <v>5251.7699999999995</v>
      </c>
      <c r="H14" s="163">
        <f>'APÊNDICE I - PLANILHA DE CUSTOS'!$I$12/6</f>
        <v>5251.7699999999995</v>
      </c>
      <c r="I14" s="164">
        <f t="shared" si="0"/>
        <v>31510.62</v>
      </c>
    </row>
    <row r="15" spans="1:9" ht="12.75">
      <c r="A15" s="147"/>
      <c r="B15" s="165" t="s">
        <v>201</v>
      </c>
      <c r="C15" s="166">
        <f>'APÊNDICE I - PLANILHA DE CUSTOS'!$I$14/6</f>
        <v>89322.8722</v>
      </c>
      <c r="D15" s="166">
        <f>'APÊNDICE I - PLANILHA DE CUSTOS'!$I$14/6</f>
        <v>89322.8722</v>
      </c>
      <c r="E15" s="166">
        <f>'APÊNDICE I - PLANILHA DE CUSTOS'!$I$14/6</f>
        <v>89322.8722</v>
      </c>
      <c r="F15" s="166">
        <f>'APÊNDICE I - PLANILHA DE CUSTOS'!$I$14/6</f>
        <v>89322.8722</v>
      </c>
      <c r="G15" s="166">
        <f>'APÊNDICE I - PLANILHA DE CUSTOS'!$I$14/6</f>
        <v>89322.8722</v>
      </c>
      <c r="H15" s="166">
        <f>'APÊNDICE I - PLANILHA DE CUSTOS'!$I$14/6</f>
        <v>89322.8722</v>
      </c>
      <c r="I15" s="164">
        <f t="shared" si="0"/>
        <v>535937.2332</v>
      </c>
    </row>
    <row r="16" spans="1:9" ht="12.75">
      <c r="A16" s="170"/>
      <c r="B16" s="171" t="s">
        <v>130</v>
      </c>
      <c r="C16" s="167">
        <f aca="true" t="shared" si="1" ref="C16:I16">SUM(C9:C15)</f>
        <v>437288.8722</v>
      </c>
      <c r="D16" s="167">
        <f t="shared" si="1"/>
        <v>437288.8722</v>
      </c>
      <c r="E16" s="167">
        <f t="shared" si="1"/>
        <v>437288.8722</v>
      </c>
      <c r="F16" s="167">
        <f t="shared" si="1"/>
        <v>437288.8722</v>
      </c>
      <c r="G16" s="167">
        <f t="shared" si="1"/>
        <v>437288.8722</v>
      </c>
      <c r="H16" s="167">
        <f t="shared" si="1"/>
        <v>437288.8722</v>
      </c>
      <c r="I16" s="167">
        <f t="shared" si="1"/>
        <v>2623733.2332</v>
      </c>
    </row>
    <row r="17" spans="1:9" ht="12.75">
      <c r="A17" s="147"/>
      <c r="B17" s="165" t="s">
        <v>131</v>
      </c>
      <c r="C17" s="168">
        <f>C16/I16</f>
        <v>0.16666666666666666</v>
      </c>
      <c r="D17" s="168">
        <f>D16/$I$16</f>
        <v>0.16666666666666666</v>
      </c>
      <c r="E17" s="168">
        <f>E16/$I$16</f>
        <v>0.16666666666666666</v>
      </c>
      <c r="F17" s="168">
        <f>F16/$I$16</f>
        <v>0.16666666666666666</v>
      </c>
      <c r="G17" s="168">
        <f>G16/$I$16</f>
        <v>0.16666666666666666</v>
      </c>
      <c r="H17" s="168">
        <f>H16/$I$16</f>
        <v>0.16666666666666666</v>
      </c>
      <c r="I17" s="169">
        <f>SUM(C17:H17)</f>
        <v>0.9999999999999999</v>
      </c>
    </row>
    <row r="18" spans="1:9" ht="12.75">
      <c r="A18" s="170"/>
      <c r="B18" s="171" t="s">
        <v>132</v>
      </c>
      <c r="C18" s="167">
        <f>C16</f>
        <v>437288.8722</v>
      </c>
      <c r="D18" s="167">
        <f>D16+C18</f>
        <v>874577.7444</v>
      </c>
      <c r="E18" s="167">
        <f>E16+D18</f>
        <v>1311866.6165999998</v>
      </c>
      <c r="F18" s="167">
        <f>F16+E18</f>
        <v>1749155.4888</v>
      </c>
      <c r="G18" s="167">
        <f>G16+F18</f>
        <v>2186444.361</v>
      </c>
      <c r="H18" s="167">
        <f>H16+G18</f>
        <v>2623733.2332</v>
      </c>
      <c r="I18" s="167"/>
    </row>
  </sheetData>
  <sheetProtection/>
  <mergeCells count="5">
    <mergeCell ref="A7:I7"/>
    <mergeCell ref="A2:I2"/>
    <mergeCell ref="A3:I3"/>
    <mergeCell ref="A4:I4"/>
    <mergeCell ref="A5:I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606"/>
  <sheetViews>
    <sheetView zoomScale="78" zoomScaleNormal="78" zoomScaleSheetLayoutView="78" workbookViewId="0" topLeftCell="A1">
      <selection activeCell="N34" sqref="N34"/>
    </sheetView>
  </sheetViews>
  <sheetFormatPr defaultColWidth="9.28125" defaultRowHeight="12.75"/>
  <cols>
    <col min="1" max="1" width="64.140625" style="1" customWidth="1"/>
    <col min="2" max="2" width="22.57421875" style="2" customWidth="1"/>
    <col min="3" max="4" width="22.28125" style="2" customWidth="1"/>
    <col min="5" max="5" width="15.57421875" style="173" bestFit="1" customWidth="1"/>
    <col min="6" max="45" width="9.28125" style="173" customWidth="1"/>
    <col min="46" max="16384" width="9.28125" style="1" customWidth="1"/>
  </cols>
  <sheetData>
    <row r="1" spans="5:45" ht="12.75"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</row>
    <row r="2" spans="1:45" ht="15">
      <c r="A2" s="183" t="s">
        <v>244</v>
      </c>
      <c r="B2" s="183"/>
      <c r="C2" s="183"/>
      <c r="D2" s="183"/>
      <c r="E2" s="175"/>
      <c r="F2" s="175"/>
      <c r="G2" s="175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</row>
    <row r="3" spans="1:45" ht="15">
      <c r="A3" s="183" t="s">
        <v>245</v>
      </c>
      <c r="B3" s="183"/>
      <c r="C3" s="183"/>
      <c r="D3" s="183"/>
      <c r="E3" s="175"/>
      <c r="F3" s="175"/>
      <c r="G3" s="175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</row>
    <row r="4" spans="1:45" ht="12.75">
      <c r="A4" s="186" t="s">
        <v>253</v>
      </c>
      <c r="B4" s="186"/>
      <c r="C4" s="186"/>
      <c r="D4" s="186"/>
      <c r="E4" s="176"/>
      <c r="F4" s="176"/>
      <c r="G4" s="176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</row>
    <row r="5" spans="5:45" ht="12.75"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</row>
    <row r="6" spans="2:4" ht="12.75">
      <c r="B6" s="172"/>
      <c r="C6" s="172"/>
      <c r="D6" s="172"/>
    </row>
    <row r="7" spans="1:4" ht="18">
      <c r="A7" s="212" t="s">
        <v>254</v>
      </c>
      <c r="B7" s="212"/>
      <c r="C7" s="212"/>
      <c r="D7" s="212"/>
    </row>
    <row r="8" spans="1:4" ht="24" customHeight="1">
      <c r="A8" s="214" t="s">
        <v>123</v>
      </c>
      <c r="B8" s="214"/>
      <c r="C8" s="214"/>
      <c r="D8" s="214"/>
    </row>
    <row r="9" spans="1:4" ht="15.75" customHeight="1">
      <c r="A9" s="214"/>
      <c r="B9" s="214"/>
      <c r="C9" s="214"/>
      <c r="D9" s="214"/>
    </row>
    <row r="10" spans="1:4" ht="12.75" customHeight="1">
      <c r="A10" s="38"/>
      <c r="B10" s="39"/>
      <c r="C10" s="39"/>
      <c r="D10" s="39"/>
    </row>
    <row r="11" spans="1:4" ht="12.75" customHeight="1">
      <c r="A11" s="38"/>
      <c r="B11" s="40" t="s">
        <v>61</v>
      </c>
      <c r="C11" s="41" t="s">
        <v>231</v>
      </c>
      <c r="D11" s="41" t="s">
        <v>175</v>
      </c>
    </row>
    <row r="12" spans="1:4" ht="12.75" customHeight="1">
      <c r="A12" s="42"/>
      <c r="B12" s="40" t="s">
        <v>63</v>
      </c>
      <c r="C12" s="43" t="s">
        <v>174</v>
      </c>
      <c r="D12" s="43" t="s">
        <v>176</v>
      </c>
    </row>
    <row r="13" spans="1:4" ht="12.75" customHeight="1">
      <c r="A13" s="42"/>
      <c r="B13" s="40" t="s">
        <v>0</v>
      </c>
      <c r="C13" s="44">
        <v>1430</v>
      </c>
      <c r="D13" s="44">
        <v>1785.94</v>
      </c>
    </row>
    <row r="14" spans="1:4" ht="12.75" customHeight="1">
      <c r="A14" s="42"/>
      <c r="B14" s="40" t="s">
        <v>1</v>
      </c>
      <c r="C14" s="215">
        <v>44621</v>
      </c>
      <c r="D14" s="216"/>
    </row>
    <row r="15" spans="1:4" ht="12.75" customHeight="1">
      <c r="A15" s="42"/>
      <c r="B15" s="40" t="s">
        <v>53</v>
      </c>
      <c r="C15" s="215" t="s">
        <v>79</v>
      </c>
      <c r="D15" s="216"/>
    </row>
    <row r="16" spans="1:4" ht="12.75">
      <c r="A16" s="213"/>
      <c r="B16" s="213"/>
      <c r="C16" s="213"/>
      <c r="D16" s="213"/>
    </row>
    <row r="17" spans="1:4" ht="45" customHeight="1">
      <c r="A17" s="45" t="s">
        <v>2</v>
      </c>
      <c r="B17" s="45" t="s">
        <v>36</v>
      </c>
      <c r="C17" s="45" t="s">
        <v>56</v>
      </c>
      <c r="D17" s="45" t="s">
        <v>56</v>
      </c>
    </row>
    <row r="18" spans="1:4" ht="15.75">
      <c r="A18" s="204" t="s">
        <v>3</v>
      </c>
      <c r="B18" s="205"/>
      <c r="C18" s="205"/>
      <c r="D18" s="205"/>
    </row>
    <row r="19" spans="1:4" ht="15">
      <c r="A19" s="46" t="s">
        <v>4</v>
      </c>
      <c r="B19" s="47"/>
      <c r="C19" s="47" t="s">
        <v>5</v>
      </c>
      <c r="D19" s="47" t="s">
        <v>5</v>
      </c>
    </row>
    <row r="20" spans="1:4" ht="14.25">
      <c r="A20" s="48" t="s">
        <v>14</v>
      </c>
      <c r="B20" s="49"/>
      <c r="C20" s="11">
        <f>C13</f>
        <v>1430</v>
      </c>
      <c r="D20" s="11">
        <f>D13</f>
        <v>1785.94</v>
      </c>
    </row>
    <row r="21" spans="1:4" ht="14.25">
      <c r="A21" s="48" t="s">
        <v>15</v>
      </c>
      <c r="B21" s="50"/>
      <c r="C21" s="50"/>
      <c r="D21" s="50"/>
    </row>
    <row r="22" spans="1:4" ht="14.25">
      <c r="A22" s="48" t="s">
        <v>16</v>
      </c>
      <c r="B22" s="51"/>
      <c r="C22" s="51"/>
      <c r="D22" s="51"/>
    </row>
    <row r="23" spans="1:4" ht="14.25">
      <c r="A23" s="48" t="s">
        <v>50</v>
      </c>
      <c r="B23" s="50"/>
      <c r="C23" s="50"/>
      <c r="D23" s="50"/>
    </row>
    <row r="24" spans="1:4" ht="14.25">
      <c r="A24" s="48" t="s">
        <v>17</v>
      </c>
      <c r="B24" s="52"/>
      <c r="C24" s="52"/>
      <c r="D24" s="52"/>
    </row>
    <row r="25" spans="1:4" ht="14.25">
      <c r="A25" s="48" t="s">
        <v>177</v>
      </c>
      <c r="B25" s="113">
        <v>0.25</v>
      </c>
      <c r="C25" s="114"/>
      <c r="D25" s="115">
        <f>C13*B25</f>
        <v>357.5</v>
      </c>
    </row>
    <row r="26" spans="1:4" ht="13.5" customHeight="1">
      <c r="A26" s="53" t="s">
        <v>12</v>
      </c>
      <c r="B26" s="54"/>
      <c r="C26" s="7">
        <f>SUM(C20:C25)</f>
        <v>1430</v>
      </c>
      <c r="D26" s="7">
        <f>SUM(D20:D25)</f>
        <v>2143.44</v>
      </c>
    </row>
    <row r="27" spans="1:4" ht="15" customHeight="1">
      <c r="A27" s="83"/>
      <c r="B27" s="84"/>
      <c r="C27" s="84"/>
      <c r="D27" s="84"/>
    </row>
    <row r="28" spans="1:4" ht="16.5" customHeight="1">
      <c r="A28" s="202" t="s">
        <v>11</v>
      </c>
      <c r="B28" s="203"/>
      <c r="C28" s="203"/>
      <c r="D28" s="203"/>
    </row>
    <row r="29" spans="1:45" s="57" customFormat="1" ht="15">
      <c r="A29" s="55" t="s">
        <v>96</v>
      </c>
      <c r="B29" s="56" t="s">
        <v>20</v>
      </c>
      <c r="C29" s="56" t="s">
        <v>5</v>
      </c>
      <c r="D29" s="56" t="s">
        <v>5</v>
      </c>
      <c r="E29" s="173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</row>
    <row r="30" spans="1:45" s="57" customFormat="1" ht="14.25">
      <c r="A30" s="48" t="s">
        <v>8</v>
      </c>
      <c r="B30" s="66">
        <v>0.0833</v>
      </c>
      <c r="C30" s="9">
        <f>ROUND($B30*C$26,2)</f>
        <v>119.12</v>
      </c>
      <c r="D30" s="9">
        <f>ROUND($B30*D$26,2)</f>
        <v>178.55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</row>
    <row r="31" spans="1:45" s="57" customFormat="1" ht="14.25">
      <c r="A31" s="48" t="s">
        <v>58</v>
      </c>
      <c r="B31" s="66">
        <v>0.0978</v>
      </c>
      <c r="C31" s="9">
        <f>ROUND($B31*C$26,2)</f>
        <v>139.85</v>
      </c>
      <c r="D31" s="9">
        <f>ROUND($B31*D$26,2)</f>
        <v>209.63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</row>
    <row r="32" spans="1:45" s="57" customFormat="1" ht="15">
      <c r="A32" s="58" t="s">
        <v>12</v>
      </c>
      <c r="B32" s="67">
        <f>SUM(B30:B31)</f>
        <v>0.18109999999999998</v>
      </c>
      <c r="C32" s="8">
        <f>SUM(C30:C31)</f>
        <v>258.97</v>
      </c>
      <c r="D32" s="8">
        <f>SUM(D30:D31)</f>
        <v>388.18</v>
      </c>
      <c r="E32" s="177"/>
      <c r="F32" s="174"/>
      <c r="G32" s="177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</row>
    <row r="33" spans="1:4" ht="31.5" customHeight="1">
      <c r="A33" s="55" t="s">
        <v>97</v>
      </c>
      <c r="B33" s="56" t="s">
        <v>20</v>
      </c>
      <c r="C33" s="56" t="s">
        <v>5</v>
      </c>
      <c r="D33" s="56" t="s">
        <v>5</v>
      </c>
    </row>
    <row r="34" spans="1:45" s="4" customFormat="1" ht="14.25">
      <c r="A34" s="48" t="s">
        <v>7</v>
      </c>
      <c r="B34" s="66">
        <v>0.2</v>
      </c>
      <c r="C34" s="9">
        <f>ROUND($B34*(C$26+C$32),2)</f>
        <v>337.79</v>
      </c>
      <c r="D34" s="9">
        <f>ROUND($B34*(D$26+D$32),2)</f>
        <v>506.32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</row>
    <row r="35" spans="1:45" s="4" customFormat="1" ht="14.25">
      <c r="A35" s="48" t="s">
        <v>86</v>
      </c>
      <c r="B35" s="66">
        <v>0.015</v>
      </c>
      <c r="C35" s="9">
        <f aca="true" t="shared" si="0" ref="C35:C42">ROUND($B35*(C$26+C$32),2)</f>
        <v>25.33</v>
      </c>
      <c r="D35" s="9">
        <f aca="true" t="shared" si="1" ref="D35:D42">ROUND($B35*(D$26+D$32),2)</f>
        <v>37.97</v>
      </c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</row>
    <row r="36" spans="1:45" s="4" customFormat="1" ht="14.25">
      <c r="A36" s="48" t="s">
        <v>87</v>
      </c>
      <c r="B36" s="66">
        <v>0.01</v>
      </c>
      <c r="C36" s="9">
        <f t="shared" si="0"/>
        <v>16.89</v>
      </c>
      <c r="D36" s="9">
        <f t="shared" si="1"/>
        <v>25.32</v>
      </c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</row>
    <row r="37" spans="1:45" s="4" customFormat="1" ht="14.25">
      <c r="A37" s="48" t="s">
        <v>88</v>
      </c>
      <c r="B37" s="66">
        <v>0.002</v>
      </c>
      <c r="C37" s="9">
        <f t="shared" si="0"/>
        <v>3.38</v>
      </c>
      <c r="D37" s="9">
        <f t="shared" si="1"/>
        <v>5.06</v>
      </c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</row>
    <row r="38" spans="1:45" s="4" customFormat="1" ht="14.25">
      <c r="A38" s="48" t="s">
        <v>89</v>
      </c>
      <c r="B38" s="66">
        <v>0.006</v>
      </c>
      <c r="C38" s="9">
        <f t="shared" si="0"/>
        <v>10.13</v>
      </c>
      <c r="D38" s="9">
        <f t="shared" si="1"/>
        <v>15.19</v>
      </c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</row>
    <row r="39" spans="1:45" s="4" customFormat="1" ht="14.25">
      <c r="A39" s="48" t="s">
        <v>90</v>
      </c>
      <c r="B39" s="66">
        <v>0.025</v>
      </c>
      <c r="C39" s="9">
        <f t="shared" si="0"/>
        <v>42.22</v>
      </c>
      <c r="D39" s="9">
        <f t="shared" si="1"/>
        <v>63.29</v>
      </c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</row>
    <row r="40" spans="1:45" s="4" customFormat="1" ht="14.25">
      <c r="A40" s="48" t="s">
        <v>91</v>
      </c>
      <c r="B40" s="66">
        <v>0.03</v>
      </c>
      <c r="C40" s="9">
        <f t="shared" si="0"/>
        <v>50.67</v>
      </c>
      <c r="D40" s="9">
        <f t="shared" si="1"/>
        <v>75.95</v>
      </c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</row>
    <row r="41" spans="1:45" s="4" customFormat="1" ht="14.25">
      <c r="A41" s="48" t="s">
        <v>77</v>
      </c>
      <c r="B41" s="66">
        <v>0.08</v>
      </c>
      <c r="C41" s="9">
        <f t="shared" si="0"/>
        <v>135.12</v>
      </c>
      <c r="D41" s="9">
        <f t="shared" si="1"/>
        <v>202.53</v>
      </c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</row>
    <row r="42" spans="1:45" s="4" customFormat="1" ht="14.25">
      <c r="A42" s="48" t="s">
        <v>78</v>
      </c>
      <c r="B42" s="66">
        <v>0.01</v>
      </c>
      <c r="C42" s="9">
        <f t="shared" si="0"/>
        <v>16.89</v>
      </c>
      <c r="D42" s="9">
        <f t="shared" si="1"/>
        <v>25.32</v>
      </c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</row>
    <row r="43" spans="1:7" ht="15">
      <c r="A43" s="58" t="s">
        <v>13</v>
      </c>
      <c r="B43" s="67">
        <f>SUM(B34:B42)</f>
        <v>0.37800000000000006</v>
      </c>
      <c r="C43" s="8">
        <f>SUM(C34:C42)</f>
        <v>638.42</v>
      </c>
      <c r="D43" s="8">
        <f>SUM(D34:D42)</f>
        <v>956.95</v>
      </c>
      <c r="E43" s="179"/>
      <c r="G43" s="179"/>
    </row>
    <row r="44" spans="1:4" ht="15">
      <c r="A44" s="59" t="s">
        <v>18</v>
      </c>
      <c r="B44" s="56" t="s">
        <v>5</v>
      </c>
      <c r="C44" s="56" t="s">
        <v>5</v>
      </c>
      <c r="D44" s="56" t="s">
        <v>5</v>
      </c>
    </row>
    <row r="45" spans="1:4" ht="14.25">
      <c r="A45" s="48" t="s">
        <v>6</v>
      </c>
      <c r="B45" s="74">
        <f>'SUBITEM VI-Benefícios'!D15</f>
        <v>3.5</v>
      </c>
      <c r="C45" s="11">
        <f>'SUBITEM VI-Benefícios'!E18</f>
        <v>68.2</v>
      </c>
      <c r="D45" s="11">
        <f>'SUBITEM VI-Benefícios'!E19</f>
        <v>46.843599999999995</v>
      </c>
    </row>
    <row r="46" spans="1:4" ht="14.25">
      <c r="A46" s="48" t="s">
        <v>19</v>
      </c>
      <c r="B46" s="74">
        <f>'SUBITEM VI-Benefícios'!C22</f>
        <v>21</v>
      </c>
      <c r="C46" s="75">
        <f>'SUBITEM VI-Benefícios'!E23</f>
        <v>462</v>
      </c>
      <c r="D46" s="75">
        <f>'SUBITEM VI-Benefícios'!E23</f>
        <v>462</v>
      </c>
    </row>
    <row r="47" spans="1:4" ht="14.25">
      <c r="A47" s="48" t="s">
        <v>82</v>
      </c>
      <c r="B47" s="74">
        <f>'SUBITEM VI-Benefícios'!C26</f>
        <v>0</v>
      </c>
      <c r="C47" s="75">
        <f>'SUBITEM VI-Benefícios'!E26</f>
        <v>0</v>
      </c>
      <c r="D47" s="75">
        <f>'SUBITEM VI-Benefícios'!E26</f>
        <v>0</v>
      </c>
    </row>
    <row r="48" spans="1:4" ht="14.25">
      <c r="A48" s="48" t="s">
        <v>70</v>
      </c>
      <c r="B48" s="74">
        <f>'SUBITEM VI-Benefícios'!C29</f>
        <v>0</v>
      </c>
      <c r="C48" s="75">
        <f>'SUBITEM VI-Benefícios'!E29</f>
        <v>0</v>
      </c>
      <c r="D48" s="75">
        <f>'SUBITEM VI-Benefícios'!E29</f>
        <v>0</v>
      </c>
    </row>
    <row r="49" spans="1:4" ht="14.25">
      <c r="A49" s="48" t="s">
        <v>83</v>
      </c>
      <c r="B49" s="68">
        <f>'SUBITEM VI-Benefícios'!C32</f>
        <v>17</v>
      </c>
      <c r="C49" s="9">
        <f>B49</f>
        <v>17</v>
      </c>
      <c r="D49" s="9">
        <f>B49</f>
        <v>17</v>
      </c>
    </row>
    <row r="50" spans="1:4" ht="15">
      <c r="A50" s="58" t="s">
        <v>13</v>
      </c>
      <c r="B50" s="37"/>
      <c r="C50" s="8">
        <f>SUM(C45:C49)</f>
        <v>547.2</v>
      </c>
      <c r="D50" s="8">
        <f>SUM(D45:D49)</f>
        <v>525.8435999999999</v>
      </c>
    </row>
    <row r="51" spans="1:4" ht="15">
      <c r="A51" s="60" t="s">
        <v>23</v>
      </c>
      <c r="B51" s="73" t="s">
        <v>20</v>
      </c>
      <c r="C51" s="47" t="s">
        <v>5</v>
      </c>
      <c r="D51" s="47" t="s">
        <v>5</v>
      </c>
    </row>
    <row r="52" spans="1:4" ht="14.25">
      <c r="A52" s="61" t="s">
        <v>59</v>
      </c>
      <c r="B52" s="69">
        <f>B32</f>
        <v>0.18109999999999998</v>
      </c>
      <c r="C52" s="9">
        <f>C32</f>
        <v>258.97</v>
      </c>
      <c r="D52" s="9">
        <f>D32</f>
        <v>388.18</v>
      </c>
    </row>
    <row r="53" spans="1:4" ht="14.25">
      <c r="A53" s="61" t="s">
        <v>21</v>
      </c>
      <c r="B53" s="69">
        <f>B43</f>
        <v>0.37800000000000006</v>
      </c>
      <c r="C53" s="9">
        <f>C43</f>
        <v>638.42</v>
      </c>
      <c r="D53" s="9">
        <f>D43</f>
        <v>956.95</v>
      </c>
    </row>
    <row r="54" spans="1:4" ht="14.25">
      <c r="A54" s="61" t="s">
        <v>22</v>
      </c>
      <c r="B54" s="69" t="s">
        <v>108</v>
      </c>
      <c r="C54" s="9">
        <f>C50</f>
        <v>547.2</v>
      </c>
      <c r="D54" s="9">
        <f>D50</f>
        <v>525.8435999999999</v>
      </c>
    </row>
    <row r="55" spans="1:5" ht="15">
      <c r="A55" s="53" t="s">
        <v>12</v>
      </c>
      <c r="B55" s="70"/>
      <c r="C55" s="7">
        <f>SUM(C52:C54)</f>
        <v>1444.5900000000001</v>
      </c>
      <c r="D55" s="7">
        <f>SUM(D52:D54)</f>
        <v>1870.9736</v>
      </c>
      <c r="E55" s="179"/>
    </row>
    <row r="56" spans="1:4" ht="15" customHeight="1">
      <c r="A56" s="200"/>
      <c r="B56" s="201"/>
      <c r="C56" s="201"/>
      <c r="D56" s="201"/>
    </row>
    <row r="57" spans="1:4" ht="15.75">
      <c r="A57" s="202" t="s">
        <v>24</v>
      </c>
      <c r="B57" s="203"/>
      <c r="C57" s="203"/>
      <c r="D57" s="203"/>
    </row>
    <row r="58" spans="1:4" ht="15">
      <c r="A58" s="46" t="s">
        <v>25</v>
      </c>
      <c r="B58" s="73" t="s">
        <v>20</v>
      </c>
      <c r="C58" s="47" t="s">
        <v>5</v>
      </c>
      <c r="D58" s="47" t="s">
        <v>5</v>
      </c>
    </row>
    <row r="59" spans="1:45" s="4" customFormat="1" ht="14.25">
      <c r="A59" s="48" t="s">
        <v>26</v>
      </c>
      <c r="B59" s="66">
        <v>0.0305</v>
      </c>
      <c r="C59" s="9">
        <f>ROUND($B59*C$26,2)</f>
        <v>43.62</v>
      </c>
      <c r="D59" s="9">
        <f>ROUND($B59*D$26,2)</f>
        <v>65.37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</row>
    <row r="60" spans="1:45" s="4" customFormat="1" ht="14.25">
      <c r="A60" s="48" t="s">
        <v>92</v>
      </c>
      <c r="B60" s="66">
        <v>0.0007</v>
      </c>
      <c r="C60" s="9">
        <f aca="true" t="shared" si="2" ref="C60:D65">ROUND($B60*C$26,2)</f>
        <v>1</v>
      </c>
      <c r="D60" s="9">
        <f t="shared" si="2"/>
        <v>1.5</v>
      </c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</row>
    <row r="61" spans="1:45" s="4" customFormat="1" ht="14.25">
      <c r="A61" s="48" t="s">
        <v>93</v>
      </c>
      <c r="B61" s="66">
        <v>0.0103</v>
      </c>
      <c r="C61" s="9">
        <f t="shared" si="2"/>
        <v>14.73</v>
      </c>
      <c r="D61" s="9">
        <f t="shared" si="2"/>
        <v>22.08</v>
      </c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</row>
    <row r="62" spans="1:45" s="4" customFormat="1" ht="14.25">
      <c r="A62" s="48" t="s">
        <v>94</v>
      </c>
      <c r="B62" s="66">
        <v>0.0302</v>
      </c>
      <c r="C62" s="9">
        <f t="shared" si="2"/>
        <v>43.19</v>
      </c>
      <c r="D62" s="9">
        <f t="shared" si="2"/>
        <v>64.73</v>
      </c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</row>
    <row r="63" spans="1:45" s="4" customFormat="1" ht="14.25">
      <c r="A63" s="48" t="s">
        <v>95</v>
      </c>
      <c r="B63" s="66">
        <v>0.0026</v>
      </c>
      <c r="C63" s="9">
        <f t="shared" si="2"/>
        <v>3.72</v>
      </c>
      <c r="D63" s="9">
        <f t="shared" si="2"/>
        <v>5.57</v>
      </c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</row>
    <row r="64" spans="1:45" s="4" customFormat="1" ht="14.25">
      <c r="A64" s="63" t="s">
        <v>98</v>
      </c>
      <c r="B64" s="66">
        <f>ROUND(B41*B59,4)</f>
        <v>0.0024</v>
      </c>
      <c r="C64" s="9">
        <f t="shared" si="2"/>
        <v>3.43</v>
      </c>
      <c r="D64" s="9">
        <f t="shared" si="2"/>
        <v>5.14</v>
      </c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</row>
    <row r="65" spans="1:45" s="4" customFormat="1" ht="14.25">
      <c r="A65" s="48" t="s">
        <v>99</v>
      </c>
      <c r="B65" s="66">
        <f>ROUND(B43*B60,4)</f>
        <v>0.0003</v>
      </c>
      <c r="C65" s="9">
        <f t="shared" si="2"/>
        <v>0.43</v>
      </c>
      <c r="D65" s="9">
        <f t="shared" si="2"/>
        <v>0.64</v>
      </c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</row>
    <row r="66" spans="1:7" ht="15">
      <c r="A66" s="53" t="s">
        <v>12</v>
      </c>
      <c r="B66" s="70">
        <f>SUM(B59:B65)</f>
        <v>0.077</v>
      </c>
      <c r="C66" s="7">
        <f>SUM(C59:C65)</f>
        <v>110.12</v>
      </c>
      <c r="D66" s="7">
        <f>SUM(D59:D65)</f>
        <v>165.02999999999997</v>
      </c>
      <c r="E66" s="179"/>
      <c r="G66" s="179"/>
    </row>
    <row r="67" spans="1:4" ht="15" customHeight="1">
      <c r="A67" s="85"/>
      <c r="B67" s="86"/>
      <c r="C67" s="86"/>
      <c r="D67" s="86"/>
    </row>
    <row r="68" spans="1:4" ht="16.5" customHeight="1">
      <c r="A68" s="204" t="s">
        <v>27</v>
      </c>
      <c r="B68" s="205"/>
      <c r="C68" s="205"/>
      <c r="D68" s="205"/>
    </row>
    <row r="69" spans="1:4" ht="15">
      <c r="A69" s="64" t="s">
        <v>51</v>
      </c>
      <c r="B69" s="56" t="s">
        <v>20</v>
      </c>
      <c r="C69" s="56" t="s">
        <v>5</v>
      </c>
      <c r="D69" s="56" t="s">
        <v>5</v>
      </c>
    </row>
    <row r="70" spans="1:45" s="4" customFormat="1" ht="14.25">
      <c r="A70" s="48" t="s">
        <v>100</v>
      </c>
      <c r="B70" s="66">
        <v>0</v>
      </c>
      <c r="C70" s="9">
        <f>ROUND($B70*C$26,2)</f>
        <v>0</v>
      </c>
      <c r="D70" s="9">
        <f>ROUND($B70*D$26,2)</f>
        <v>0</v>
      </c>
      <c r="E70" s="173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</row>
    <row r="71" spans="1:45" s="4" customFormat="1" ht="14.25">
      <c r="A71" s="48" t="s">
        <v>101</v>
      </c>
      <c r="B71" s="66">
        <v>0</v>
      </c>
      <c r="C71" s="9">
        <f aca="true" t="shared" si="3" ref="C71:D77">ROUND($B71*C$26,2)</f>
        <v>0</v>
      </c>
      <c r="D71" s="9">
        <f t="shared" si="3"/>
        <v>0</v>
      </c>
      <c r="E71" s="173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</row>
    <row r="72" spans="1:45" s="4" customFormat="1" ht="14.25">
      <c r="A72" s="48" t="s">
        <v>102</v>
      </c>
      <c r="B72" s="66">
        <v>0.0069</v>
      </c>
      <c r="C72" s="9">
        <f t="shared" si="3"/>
        <v>9.87</v>
      </c>
      <c r="D72" s="9">
        <f t="shared" si="3"/>
        <v>14.79</v>
      </c>
      <c r="E72" s="173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</row>
    <row r="73" spans="1:45" s="4" customFormat="1" ht="14.25">
      <c r="A73" s="48" t="s">
        <v>103</v>
      </c>
      <c r="B73" s="66">
        <v>0.0006</v>
      </c>
      <c r="C73" s="9">
        <f t="shared" si="3"/>
        <v>0.86</v>
      </c>
      <c r="D73" s="9">
        <f t="shared" si="3"/>
        <v>1.29</v>
      </c>
      <c r="E73" s="173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</row>
    <row r="74" spans="1:45" s="4" customFormat="1" ht="14.25">
      <c r="A74" s="48" t="s">
        <v>104</v>
      </c>
      <c r="B74" s="66">
        <v>0.0056</v>
      </c>
      <c r="C74" s="9">
        <f t="shared" si="3"/>
        <v>8.01</v>
      </c>
      <c r="D74" s="9">
        <f t="shared" si="3"/>
        <v>12</v>
      </c>
      <c r="E74" s="173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</row>
    <row r="75" spans="1:45" s="4" customFormat="1" ht="14.25">
      <c r="A75" s="48" t="s">
        <v>105</v>
      </c>
      <c r="B75" s="66">
        <v>0</v>
      </c>
      <c r="C75" s="9">
        <f t="shared" si="3"/>
        <v>0</v>
      </c>
      <c r="D75" s="9">
        <f t="shared" si="3"/>
        <v>0</v>
      </c>
      <c r="E75" s="173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</row>
    <row r="76" spans="1:45" s="4" customFormat="1" ht="14.25">
      <c r="A76" s="48" t="s">
        <v>107</v>
      </c>
      <c r="B76" s="66">
        <v>0.0009</v>
      </c>
      <c r="C76" s="9">
        <f t="shared" si="3"/>
        <v>1.29</v>
      </c>
      <c r="D76" s="9">
        <f t="shared" si="3"/>
        <v>1.93</v>
      </c>
      <c r="E76" s="173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</row>
    <row r="77" spans="1:45" s="4" customFormat="1" ht="14.25">
      <c r="A77" s="48" t="s">
        <v>106</v>
      </c>
      <c r="B77" s="66">
        <v>0.0003</v>
      </c>
      <c r="C77" s="9">
        <f t="shared" si="3"/>
        <v>0.43</v>
      </c>
      <c r="D77" s="9">
        <f t="shared" si="3"/>
        <v>0.64</v>
      </c>
      <c r="E77" s="173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</row>
    <row r="78" spans="1:7" ht="15">
      <c r="A78" s="58" t="s">
        <v>12</v>
      </c>
      <c r="B78" s="67">
        <f>SUM(B70:B77)</f>
        <v>0.0143</v>
      </c>
      <c r="C78" s="8">
        <f>SUM(C70:C77)</f>
        <v>20.459999999999997</v>
      </c>
      <c r="D78" s="8">
        <f>SUM(D70:D77)</f>
        <v>30.65</v>
      </c>
      <c r="E78" s="179"/>
      <c r="G78" s="179"/>
    </row>
    <row r="79" spans="1:4" ht="15">
      <c r="A79" s="64" t="s">
        <v>109</v>
      </c>
      <c r="B79" s="56" t="s">
        <v>20</v>
      </c>
      <c r="C79" s="56" t="s">
        <v>5</v>
      </c>
      <c r="D79" s="56" t="s">
        <v>5</v>
      </c>
    </row>
    <row r="80" spans="1:45" s="4" customFormat="1" ht="14.25">
      <c r="A80" s="48" t="s">
        <v>111</v>
      </c>
      <c r="B80" s="66">
        <v>0.0739</v>
      </c>
      <c r="C80" s="9">
        <f>ROUND($B80*C$26,2)</f>
        <v>105.68</v>
      </c>
      <c r="D80" s="9">
        <f>ROUND($B80*D$26,2)</f>
        <v>158.4</v>
      </c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</row>
    <row r="81" spans="1:4" ht="15">
      <c r="A81" s="58" t="s">
        <v>12</v>
      </c>
      <c r="B81" s="67">
        <f>SUM(B80)</f>
        <v>0.0739</v>
      </c>
      <c r="C81" s="8">
        <f>SUM(C80:C80)</f>
        <v>105.68</v>
      </c>
      <c r="D81" s="8">
        <f>SUM(D80:D80)</f>
        <v>158.4</v>
      </c>
    </row>
    <row r="82" spans="1:7" ht="15">
      <c r="A82" s="46" t="s">
        <v>28</v>
      </c>
      <c r="B82" s="73" t="s">
        <v>20</v>
      </c>
      <c r="C82" s="47" t="s">
        <v>5</v>
      </c>
      <c r="D82" s="47" t="s">
        <v>5</v>
      </c>
      <c r="E82" s="179"/>
      <c r="G82" s="179"/>
    </row>
    <row r="83" spans="1:45" s="4" customFormat="1" ht="14.25">
      <c r="A83" s="48" t="s">
        <v>52</v>
      </c>
      <c r="B83" s="66">
        <f>B78</f>
        <v>0.0143</v>
      </c>
      <c r="C83" s="9">
        <f>C78</f>
        <v>20.459999999999997</v>
      </c>
      <c r="D83" s="9">
        <f>D78</f>
        <v>30.65</v>
      </c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</row>
    <row r="84" spans="1:45" s="4" customFormat="1" ht="14.25">
      <c r="A84" s="48" t="s">
        <v>110</v>
      </c>
      <c r="B84" s="66">
        <f>B81</f>
        <v>0.0739</v>
      </c>
      <c r="C84" s="9">
        <f>C81</f>
        <v>105.68</v>
      </c>
      <c r="D84" s="9">
        <f>D81</f>
        <v>158.4</v>
      </c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</row>
    <row r="85" spans="1:5" ht="15">
      <c r="A85" s="53" t="s">
        <v>12</v>
      </c>
      <c r="B85" s="70"/>
      <c r="C85" s="7">
        <f>SUM(C83:C84)</f>
        <v>126.14</v>
      </c>
      <c r="D85" s="7">
        <f>SUM(D83:D84)</f>
        <v>189.05</v>
      </c>
      <c r="E85" s="179"/>
    </row>
    <row r="86" spans="1:4" ht="15" customHeight="1">
      <c r="A86" s="200"/>
      <c r="B86" s="201"/>
      <c r="C86" s="201"/>
      <c r="D86" s="201"/>
    </row>
    <row r="87" spans="1:7" ht="15.75">
      <c r="A87" s="202" t="s">
        <v>29</v>
      </c>
      <c r="B87" s="203"/>
      <c r="C87" s="203"/>
      <c r="D87" s="203"/>
      <c r="E87" s="179"/>
      <c r="F87" s="179"/>
      <c r="G87" s="179"/>
    </row>
    <row r="88" spans="1:4" ht="15">
      <c r="A88" s="46" t="s">
        <v>30</v>
      </c>
      <c r="B88" s="62"/>
      <c r="C88" s="47" t="s">
        <v>5</v>
      </c>
      <c r="D88" s="47" t="s">
        <v>5</v>
      </c>
    </row>
    <row r="89" spans="1:4" ht="14.25">
      <c r="A89" s="48" t="s">
        <v>57</v>
      </c>
      <c r="B89" s="71"/>
      <c r="C89" s="11">
        <f>'SUBITEM VII-Uniformes'!E17</f>
        <v>49.05583333333333</v>
      </c>
      <c r="D89" s="11">
        <f>'SUBITEM VII-Uniformes'!E25</f>
        <v>49.05583333333333</v>
      </c>
    </row>
    <row r="90" spans="1:4" ht="14.25">
      <c r="A90" s="48" t="s">
        <v>74</v>
      </c>
      <c r="B90" s="71"/>
      <c r="C90" s="11">
        <v>0</v>
      </c>
      <c r="D90" s="11">
        <v>0</v>
      </c>
    </row>
    <row r="91" spans="1:4" ht="14.25">
      <c r="A91" s="48" t="s">
        <v>75</v>
      </c>
      <c r="B91" s="71"/>
      <c r="C91" s="11">
        <v>0</v>
      </c>
      <c r="D91" s="11">
        <v>0</v>
      </c>
    </row>
    <row r="92" spans="1:4" ht="14.25">
      <c r="A92" s="48" t="s">
        <v>76</v>
      </c>
      <c r="B92" s="71"/>
      <c r="C92" s="9">
        <f>C91/14*11</f>
        <v>0</v>
      </c>
      <c r="D92" s="9">
        <f>D91/14*11</f>
        <v>0</v>
      </c>
    </row>
    <row r="93" spans="1:4" ht="14.25">
      <c r="A93" s="48" t="s">
        <v>118</v>
      </c>
      <c r="B93" s="68"/>
      <c r="C93" s="9">
        <f>'SUBITEM VIII - Exames'!E16</f>
        <v>22.55</v>
      </c>
      <c r="D93" s="9">
        <f>'SUBITEM VIII - Exames'!E21</f>
        <v>7.388333333333333</v>
      </c>
    </row>
    <row r="94" spans="1:4" ht="15">
      <c r="A94" s="53" t="s">
        <v>12</v>
      </c>
      <c r="B94" s="72"/>
      <c r="C94" s="7">
        <f>SUM(C89:C93)</f>
        <v>71.60583333333334</v>
      </c>
      <c r="D94" s="7">
        <f>SUM(D89:D93)</f>
        <v>56.44416666666667</v>
      </c>
    </row>
    <row r="95" spans="1:4" ht="15" customHeight="1">
      <c r="A95" s="200"/>
      <c r="B95" s="201"/>
      <c r="C95" s="201"/>
      <c r="D95" s="201"/>
    </row>
    <row r="96" spans="1:4" ht="17.25" customHeight="1">
      <c r="A96" s="208" t="s">
        <v>62</v>
      </c>
      <c r="B96" s="209"/>
      <c r="C96" s="209"/>
      <c r="D96" s="209"/>
    </row>
    <row r="97" spans="1:4" ht="15">
      <c r="A97" s="206" t="s">
        <v>9</v>
      </c>
      <c r="B97" s="206"/>
      <c r="C97" s="65" t="s">
        <v>5</v>
      </c>
      <c r="D97" s="65" t="s">
        <v>5</v>
      </c>
    </row>
    <row r="98" spans="1:4" ht="15" customHeight="1">
      <c r="A98" s="207" t="s">
        <v>10</v>
      </c>
      <c r="B98" s="207"/>
      <c r="C98" s="28">
        <f>C26</f>
        <v>1430</v>
      </c>
      <c r="D98" s="28">
        <f>D26</f>
        <v>2143.44</v>
      </c>
    </row>
    <row r="99" spans="1:4" ht="15" customHeight="1">
      <c r="A99" s="207" t="s">
        <v>31</v>
      </c>
      <c r="B99" s="207"/>
      <c r="C99" s="28">
        <f>C55</f>
        <v>1444.5900000000001</v>
      </c>
      <c r="D99" s="28">
        <f>D55</f>
        <v>1870.9736</v>
      </c>
    </row>
    <row r="100" spans="1:4" ht="14.25">
      <c r="A100" s="207" t="s">
        <v>32</v>
      </c>
      <c r="B100" s="207"/>
      <c r="C100" s="28">
        <f>C66</f>
        <v>110.12</v>
      </c>
      <c r="D100" s="28">
        <f>D66</f>
        <v>165.02999999999997</v>
      </c>
    </row>
    <row r="101" spans="1:4" ht="15" customHeight="1">
      <c r="A101" s="207" t="s">
        <v>33</v>
      </c>
      <c r="B101" s="207"/>
      <c r="C101" s="28">
        <f>C85</f>
        <v>126.14</v>
      </c>
      <c r="D101" s="28">
        <f>D85</f>
        <v>189.05</v>
      </c>
    </row>
    <row r="102" spans="1:4" ht="15.75" customHeight="1">
      <c r="A102" s="207" t="s">
        <v>34</v>
      </c>
      <c r="B102" s="207"/>
      <c r="C102" s="28">
        <f>C94</f>
        <v>71.60583333333334</v>
      </c>
      <c r="D102" s="28">
        <f>D94</f>
        <v>56.44416666666667</v>
      </c>
    </row>
    <row r="103" spans="1:4" ht="15.75" customHeight="1">
      <c r="A103" s="211" t="s">
        <v>35</v>
      </c>
      <c r="B103" s="211"/>
      <c r="C103" s="10">
        <f>SUM(C98:C102)</f>
        <v>3182.4558333333334</v>
      </c>
      <c r="D103" s="10">
        <f>SUM(D98:D102)</f>
        <v>4424.937766666667</v>
      </c>
    </row>
    <row r="104" spans="1:5" ht="15.75" customHeight="1">
      <c r="A104" s="210" t="s">
        <v>73</v>
      </c>
      <c r="B104" s="210"/>
      <c r="C104" s="7">
        <f>ROUND(C98+C99+C100+C101+C102,2)</f>
        <v>3182.46</v>
      </c>
      <c r="D104" s="7">
        <f>ROUND(D98+D99+D100+D101+D102,2)</f>
        <v>4424.94</v>
      </c>
      <c r="E104" s="180"/>
    </row>
    <row r="105" spans="1:4" ht="9" customHeight="1">
      <c r="A105" s="198"/>
      <c r="B105" s="199"/>
      <c r="C105" s="199"/>
      <c r="D105" s="199"/>
    </row>
    <row r="106" spans="5:45" s="6" customFormat="1" ht="12.75"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</row>
    <row r="107" spans="5:45" s="6" customFormat="1" ht="12.75"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</row>
    <row r="108" spans="5:45" s="6" customFormat="1" ht="12.75"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</row>
    <row r="109" spans="5:45" s="6" customFormat="1" ht="12.75"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</row>
    <row r="110" spans="5:45" s="6" customFormat="1" ht="12.75"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</row>
    <row r="111" spans="5:45" s="6" customFormat="1" ht="12.75"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</row>
    <row r="112" spans="5:45" s="6" customFormat="1" ht="12.75"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</row>
    <row r="113" spans="5:45" s="6" customFormat="1" ht="12.75"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</row>
    <row r="114" spans="5:45" s="6" customFormat="1" ht="12.75"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</row>
    <row r="115" spans="5:45" s="6" customFormat="1" ht="12.75"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/>
    </row>
    <row r="116" spans="5:45" s="6" customFormat="1" ht="12.75"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  <c r="AO116" s="174"/>
      <c r="AP116" s="174"/>
      <c r="AQ116" s="174"/>
      <c r="AR116" s="174"/>
      <c r="AS116" s="174"/>
    </row>
    <row r="117" spans="5:45" s="6" customFormat="1" ht="12.75"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</row>
    <row r="118" spans="5:45" s="6" customFormat="1" ht="12.75"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</row>
    <row r="119" spans="5:45" s="6" customFormat="1" ht="12.75"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</row>
    <row r="120" spans="5:45" s="6" customFormat="1" ht="12.75"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</row>
    <row r="121" spans="5:45" s="6" customFormat="1" ht="12.75"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</row>
    <row r="122" spans="5:45" s="6" customFormat="1" ht="12.75"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</row>
    <row r="123" spans="5:45" s="6" customFormat="1" ht="12.75"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</row>
    <row r="124" spans="5:45" s="6" customFormat="1" ht="12.75"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</row>
    <row r="125" spans="5:45" s="6" customFormat="1" ht="12.75"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</row>
    <row r="126" spans="5:45" s="6" customFormat="1" ht="12.75"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</row>
    <row r="127" spans="5:45" s="6" customFormat="1" ht="12.75"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/>
      <c r="AQ127" s="174"/>
      <c r="AR127" s="174"/>
      <c r="AS127" s="174"/>
    </row>
    <row r="128" spans="5:45" s="6" customFormat="1" ht="12.75"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</row>
    <row r="129" spans="5:45" s="6" customFormat="1" ht="12.75"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4"/>
    </row>
    <row r="130" spans="5:45" s="6" customFormat="1" ht="12.75"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</row>
    <row r="131" spans="5:45" s="6" customFormat="1" ht="12.75"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</row>
    <row r="132" spans="5:45" s="6" customFormat="1" ht="12.75"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</row>
    <row r="133" spans="5:45" s="6" customFormat="1" ht="12.75"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</row>
    <row r="134" spans="5:45" s="6" customFormat="1" ht="12.75"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</row>
    <row r="135" spans="5:45" s="6" customFormat="1" ht="12.75"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</row>
    <row r="136" spans="5:45" s="6" customFormat="1" ht="12.75"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4"/>
    </row>
    <row r="137" spans="5:45" s="6" customFormat="1" ht="12.75"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</row>
    <row r="138" spans="5:45" s="6" customFormat="1" ht="12.75"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4"/>
    </row>
    <row r="139" spans="5:45" s="6" customFormat="1" ht="12.75"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</row>
    <row r="140" spans="5:45" s="6" customFormat="1" ht="12.75"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</row>
    <row r="141" spans="5:45" s="6" customFormat="1" ht="12.75"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</row>
    <row r="142" spans="5:45" s="6" customFormat="1" ht="12.75"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</row>
    <row r="143" spans="5:45" s="6" customFormat="1" ht="12.75">
      <c r="E143" s="173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</row>
    <row r="144" spans="1:4" ht="12.75">
      <c r="A144" s="5"/>
      <c r="B144" s="6"/>
      <c r="C144" s="6"/>
      <c r="D144" s="6"/>
    </row>
    <row r="145" spans="1:4" ht="12.75">
      <c r="A145" s="5"/>
      <c r="B145" s="6"/>
      <c r="C145" s="6"/>
      <c r="D145" s="6"/>
    </row>
    <row r="146" spans="1:4" ht="12.75">
      <c r="A146" s="5"/>
      <c r="B146" s="6"/>
      <c r="C146" s="6"/>
      <c r="D146" s="6"/>
    </row>
    <row r="147" spans="1:4" ht="12.75">
      <c r="A147" s="5"/>
      <c r="B147" s="6"/>
      <c r="C147" s="6"/>
      <c r="D147" s="6"/>
    </row>
    <row r="148" spans="1:4" ht="12.75">
      <c r="A148" s="5"/>
      <c r="B148" s="6"/>
      <c r="C148" s="6"/>
      <c r="D148" s="6"/>
    </row>
    <row r="149" spans="1:4" ht="12.75">
      <c r="A149" s="5"/>
      <c r="B149" s="6"/>
      <c r="C149" s="6"/>
      <c r="D149" s="6"/>
    </row>
    <row r="150" spans="1:4" ht="12.75">
      <c r="A150" s="5"/>
      <c r="B150" s="6"/>
      <c r="C150" s="6"/>
      <c r="D150" s="6"/>
    </row>
    <row r="151" spans="1:4" ht="12.75">
      <c r="A151" s="5"/>
      <c r="B151" s="6"/>
      <c r="C151" s="6"/>
      <c r="D151" s="6"/>
    </row>
    <row r="152" spans="1:4" ht="12.75">
      <c r="A152" s="5"/>
      <c r="B152" s="6"/>
      <c r="C152" s="6"/>
      <c r="D152" s="6"/>
    </row>
    <row r="153" spans="1:4" ht="12.75">
      <c r="A153" s="5"/>
      <c r="B153" s="6"/>
      <c r="C153" s="6"/>
      <c r="D153" s="6"/>
    </row>
    <row r="154" spans="1:4" ht="12.75">
      <c r="A154" s="5"/>
      <c r="B154" s="6"/>
      <c r="C154" s="6"/>
      <c r="D154" s="6"/>
    </row>
    <row r="155" spans="1:4" ht="12.75">
      <c r="A155" s="5"/>
      <c r="B155" s="6"/>
      <c r="C155" s="6"/>
      <c r="D155" s="6"/>
    </row>
    <row r="156" spans="1:4" ht="12.75">
      <c r="A156" s="5"/>
      <c r="B156" s="6"/>
      <c r="C156" s="6"/>
      <c r="D156" s="6"/>
    </row>
    <row r="157" spans="1:4" ht="12.75">
      <c r="A157" s="5"/>
      <c r="B157" s="6"/>
      <c r="C157" s="6"/>
      <c r="D157" s="6"/>
    </row>
    <row r="158" spans="1:4" ht="12.75">
      <c r="A158" s="5"/>
      <c r="B158" s="6"/>
      <c r="C158" s="6"/>
      <c r="D158" s="6"/>
    </row>
    <row r="159" spans="1:4" ht="12.75">
      <c r="A159" s="5"/>
      <c r="B159" s="6"/>
      <c r="C159" s="6"/>
      <c r="D159" s="6"/>
    </row>
    <row r="160" spans="1:4" ht="12.75">
      <c r="A160" s="5"/>
      <c r="B160" s="6"/>
      <c r="C160" s="6"/>
      <c r="D160" s="6"/>
    </row>
    <row r="161" spans="1:4" ht="12.75">
      <c r="A161" s="5"/>
      <c r="B161" s="6"/>
      <c r="C161" s="6"/>
      <c r="D161" s="6"/>
    </row>
    <row r="162" spans="1:4" ht="12.75">
      <c r="A162" s="5"/>
      <c r="B162" s="6"/>
      <c r="C162" s="6"/>
      <c r="D162" s="6"/>
    </row>
    <row r="163" spans="1:4" ht="12.75">
      <c r="A163" s="5"/>
      <c r="B163" s="6"/>
      <c r="C163" s="6"/>
      <c r="D163" s="6"/>
    </row>
    <row r="164" spans="1:4" ht="12.75">
      <c r="A164" s="5"/>
      <c r="B164" s="6"/>
      <c r="C164" s="6"/>
      <c r="D164" s="6"/>
    </row>
    <row r="165" spans="1:4" ht="12.75">
      <c r="A165" s="5"/>
      <c r="B165" s="6"/>
      <c r="C165" s="6"/>
      <c r="D165" s="6"/>
    </row>
    <row r="166" spans="1:4" ht="12.75">
      <c r="A166" s="5"/>
      <c r="B166" s="6"/>
      <c r="C166" s="6"/>
      <c r="D166" s="6"/>
    </row>
    <row r="167" spans="1:4" ht="12.75">
      <c r="A167" s="5"/>
      <c r="B167" s="6"/>
      <c r="C167" s="6"/>
      <c r="D167" s="6"/>
    </row>
    <row r="168" spans="1:4" ht="12.75">
      <c r="A168" s="5"/>
      <c r="B168" s="6"/>
      <c r="C168" s="6"/>
      <c r="D168" s="6"/>
    </row>
    <row r="169" spans="1:4" ht="12.75">
      <c r="A169" s="5"/>
      <c r="B169" s="6"/>
      <c r="C169" s="6"/>
      <c r="D169" s="6"/>
    </row>
    <row r="170" spans="1:4" ht="12.75">
      <c r="A170" s="5"/>
      <c r="B170" s="6"/>
      <c r="C170" s="6"/>
      <c r="D170" s="6"/>
    </row>
    <row r="171" spans="1:4" ht="12.75">
      <c r="A171" s="5"/>
      <c r="B171" s="6"/>
      <c r="C171" s="6"/>
      <c r="D171" s="6"/>
    </row>
    <row r="172" spans="1:4" ht="12.75">
      <c r="A172" s="5"/>
      <c r="B172" s="6"/>
      <c r="C172" s="6"/>
      <c r="D172" s="6"/>
    </row>
    <row r="173" spans="1:4" ht="12.75">
      <c r="A173" s="5"/>
      <c r="B173" s="6"/>
      <c r="C173" s="6"/>
      <c r="D173" s="6"/>
    </row>
    <row r="174" spans="1:4" ht="12.75">
      <c r="A174" s="5"/>
      <c r="B174" s="6"/>
      <c r="C174" s="6"/>
      <c r="D174" s="6"/>
    </row>
    <row r="175" spans="1:4" ht="12.75">
      <c r="A175" s="5"/>
      <c r="B175" s="6"/>
      <c r="C175" s="6"/>
      <c r="D175" s="6"/>
    </row>
    <row r="176" spans="1:4" ht="12.75">
      <c r="A176" s="5"/>
      <c r="B176" s="6"/>
      <c r="C176" s="6"/>
      <c r="D176" s="6"/>
    </row>
    <row r="177" spans="1:4" ht="12.75">
      <c r="A177" s="5"/>
      <c r="B177" s="6"/>
      <c r="C177" s="6"/>
      <c r="D177" s="6"/>
    </row>
    <row r="178" spans="1:4" ht="12.75">
      <c r="A178" s="5"/>
      <c r="B178" s="6"/>
      <c r="C178" s="6"/>
      <c r="D178" s="6"/>
    </row>
    <row r="179" spans="1:4" ht="12.75">
      <c r="A179" s="5"/>
      <c r="B179" s="6"/>
      <c r="C179" s="6"/>
      <c r="D179" s="6"/>
    </row>
    <row r="180" spans="1:4" ht="12.75">
      <c r="A180" s="5"/>
      <c r="B180" s="6"/>
      <c r="C180" s="6"/>
      <c r="D180" s="6"/>
    </row>
    <row r="181" spans="1:4" ht="12.75">
      <c r="A181" s="5"/>
      <c r="B181" s="6"/>
      <c r="C181" s="6"/>
      <c r="D181" s="6"/>
    </row>
    <row r="182" spans="1:4" ht="12.75">
      <c r="A182" s="5"/>
      <c r="B182" s="6"/>
      <c r="C182" s="6"/>
      <c r="D182" s="6"/>
    </row>
    <row r="183" spans="1:4" ht="12.75">
      <c r="A183" s="5"/>
      <c r="B183" s="6"/>
      <c r="C183" s="6"/>
      <c r="D183" s="6"/>
    </row>
    <row r="184" spans="1:4" ht="12.75">
      <c r="A184" s="5"/>
      <c r="B184" s="6"/>
      <c r="C184" s="6"/>
      <c r="D184" s="6"/>
    </row>
    <row r="185" spans="1:4" ht="12.75">
      <c r="A185" s="5"/>
      <c r="B185" s="6"/>
      <c r="C185" s="6"/>
      <c r="D185" s="6"/>
    </row>
    <row r="186" spans="1:4" ht="12.75">
      <c r="A186" s="5"/>
      <c r="B186" s="6"/>
      <c r="C186" s="6"/>
      <c r="D186" s="6"/>
    </row>
    <row r="187" spans="1:4" ht="12.75">
      <c r="A187" s="5"/>
      <c r="B187" s="6"/>
      <c r="C187" s="6"/>
      <c r="D187" s="6"/>
    </row>
    <row r="188" spans="1:4" ht="12.75">
      <c r="A188" s="5"/>
      <c r="B188" s="6"/>
      <c r="C188" s="6"/>
      <c r="D188" s="6"/>
    </row>
    <row r="189" spans="1:4" ht="12.75">
      <c r="A189" s="5"/>
      <c r="B189" s="6"/>
      <c r="C189" s="6"/>
      <c r="D189" s="6"/>
    </row>
    <row r="190" spans="1:4" ht="12.75">
      <c r="A190" s="5"/>
      <c r="B190" s="6"/>
      <c r="C190" s="6"/>
      <c r="D190" s="6"/>
    </row>
    <row r="191" spans="1:4" ht="12.75">
      <c r="A191" s="5"/>
      <c r="B191" s="6"/>
      <c r="C191" s="6"/>
      <c r="D191" s="6"/>
    </row>
    <row r="192" spans="1:4" ht="12.75">
      <c r="A192" s="5"/>
      <c r="B192" s="6"/>
      <c r="C192" s="6"/>
      <c r="D192" s="6"/>
    </row>
    <row r="193" spans="1:4" ht="12.75">
      <c r="A193" s="5"/>
      <c r="B193" s="6"/>
      <c r="C193" s="6"/>
      <c r="D193" s="6"/>
    </row>
    <row r="194" spans="1:4" ht="12.75">
      <c r="A194" s="5"/>
      <c r="B194" s="6"/>
      <c r="C194" s="6"/>
      <c r="D194" s="6"/>
    </row>
    <row r="195" spans="1:4" ht="12.75">
      <c r="A195" s="5"/>
      <c r="B195" s="6"/>
      <c r="C195" s="6"/>
      <c r="D195" s="6"/>
    </row>
    <row r="196" spans="1:4" ht="12.75">
      <c r="A196" s="5"/>
      <c r="B196" s="6"/>
      <c r="C196" s="6"/>
      <c r="D196" s="6"/>
    </row>
    <row r="197" spans="1:4" ht="12.75">
      <c r="A197" s="5"/>
      <c r="B197" s="6"/>
      <c r="C197" s="6"/>
      <c r="D197" s="6"/>
    </row>
    <row r="198" spans="1:4" ht="12.75">
      <c r="A198" s="5"/>
      <c r="B198" s="6"/>
      <c r="C198" s="6"/>
      <c r="D198" s="6"/>
    </row>
    <row r="199" spans="1:4" ht="12.75">
      <c r="A199" s="5"/>
      <c r="B199" s="6"/>
      <c r="C199" s="6"/>
      <c r="D199" s="6"/>
    </row>
    <row r="200" spans="1:4" ht="12.75">
      <c r="A200" s="5"/>
      <c r="B200" s="6"/>
      <c r="C200" s="6"/>
      <c r="D200" s="6"/>
    </row>
    <row r="201" spans="1:4" ht="12.75">
      <c r="A201" s="5"/>
      <c r="B201" s="6"/>
      <c r="C201" s="6"/>
      <c r="D201" s="6"/>
    </row>
    <row r="202" spans="1:4" ht="12.75">
      <c r="A202" s="5"/>
      <c r="B202" s="6"/>
      <c r="C202" s="6"/>
      <c r="D202" s="6"/>
    </row>
    <row r="203" spans="1:4" ht="12.75">
      <c r="A203" s="5"/>
      <c r="B203" s="6"/>
      <c r="C203" s="6"/>
      <c r="D203" s="6"/>
    </row>
    <row r="204" spans="1:4" ht="12.75">
      <c r="A204" s="5"/>
      <c r="B204" s="6"/>
      <c r="C204" s="6"/>
      <c r="D204" s="6"/>
    </row>
    <row r="205" spans="1:4" ht="12.75">
      <c r="A205" s="5"/>
      <c r="B205" s="6"/>
      <c r="C205" s="6"/>
      <c r="D205" s="6"/>
    </row>
    <row r="206" spans="1:4" ht="12.75">
      <c r="A206" s="5"/>
      <c r="B206" s="6"/>
      <c r="C206" s="6"/>
      <c r="D206" s="6"/>
    </row>
    <row r="207" spans="1:4" ht="12.75">
      <c r="A207" s="5"/>
      <c r="B207" s="6"/>
      <c r="C207" s="6"/>
      <c r="D207" s="6"/>
    </row>
    <row r="208" spans="1:4" ht="12.75">
      <c r="A208" s="5"/>
      <c r="B208" s="6"/>
      <c r="C208" s="6"/>
      <c r="D208" s="6"/>
    </row>
    <row r="209" spans="1:4" ht="12.75">
      <c r="A209" s="5"/>
      <c r="B209" s="6"/>
      <c r="C209" s="6"/>
      <c r="D209" s="6"/>
    </row>
    <row r="210" spans="1:4" ht="12.75">
      <c r="A210" s="5"/>
      <c r="B210" s="6"/>
      <c r="C210" s="6"/>
      <c r="D210" s="6"/>
    </row>
    <row r="211" spans="1:4" ht="12.75">
      <c r="A211" s="5"/>
      <c r="B211" s="6"/>
      <c r="C211" s="6"/>
      <c r="D211" s="6"/>
    </row>
    <row r="212" spans="1:4" ht="12.75">
      <c r="A212" s="5"/>
      <c r="B212" s="6"/>
      <c r="C212" s="6"/>
      <c r="D212" s="6"/>
    </row>
    <row r="213" spans="1:4" ht="12.75">
      <c r="A213" s="5"/>
      <c r="B213" s="6"/>
      <c r="C213" s="6"/>
      <c r="D213" s="6"/>
    </row>
    <row r="214" spans="1:4" ht="12.75">
      <c r="A214" s="5"/>
      <c r="B214" s="6"/>
      <c r="C214" s="6"/>
      <c r="D214" s="6"/>
    </row>
    <row r="215" spans="1:4" ht="12.75">
      <c r="A215" s="5"/>
      <c r="B215" s="6"/>
      <c r="C215" s="6"/>
      <c r="D215" s="6"/>
    </row>
    <row r="216" spans="1:4" ht="12.75">
      <c r="A216" s="5"/>
      <c r="B216" s="6"/>
      <c r="C216" s="6"/>
      <c r="D216" s="6"/>
    </row>
    <row r="217" spans="1:4" ht="12.75">
      <c r="A217" s="5"/>
      <c r="B217" s="6"/>
      <c r="C217" s="6"/>
      <c r="D217" s="6"/>
    </row>
    <row r="218" spans="1:4" ht="12.75">
      <c r="A218" s="5"/>
      <c r="B218" s="6"/>
      <c r="C218" s="6"/>
      <c r="D218" s="6"/>
    </row>
    <row r="219" spans="1:4" ht="12.75">
      <c r="A219" s="5"/>
      <c r="B219" s="6"/>
      <c r="C219" s="6"/>
      <c r="D219" s="6"/>
    </row>
    <row r="220" spans="1:4" ht="12.75">
      <c r="A220" s="5"/>
      <c r="B220" s="6"/>
      <c r="C220" s="6"/>
      <c r="D220" s="6"/>
    </row>
    <row r="221" spans="1:4" ht="12.75">
      <c r="A221" s="5"/>
      <c r="B221" s="6"/>
      <c r="C221" s="6"/>
      <c r="D221" s="6"/>
    </row>
    <row r="222" spans="1:4" ht="12.75">
      <c r="A222" s="5"/>
      <c r="B222" s="6"/>
      <c r="C222" s="6"/>
      <c r="D222" s="6"/>
    </row>
    <row r="223" spans="1:4" ht="12.75">
      <c r="A223" s="5"/>
      <c r="B223" s="6"/>
      <c r="C223" s="6"/>
      <c r="D223" s="6"/>
    </row>
    <row r="224" spans="1:4" ht="12.75">
      <c r="A224" s="5"/>
      <c r="B224" s="6"/>
      <c r="C224" s="6"/>
      <c r="D224" s="6"/>
    </row>
    <row r="225" spans="1:4" ht="12.75">
      <c r="A225" s="5"/>
      <c r="B225" s="6"/>
      <c r="C225" s="6"/>
      <c r="D225" s="6"/>
    </row>
    <row r="226" spans="1:4" ht="12.75">
      <c r="A226" s="5"/>
      <c r="B226" s="6"/>
      <c r="C226" s="6"/>
      <c r="D226" s="6"/>
    </row>
    <row r="227" spans="1:4" ht="12.75">
      <c r="A227" s="5"/>
      <c r="B227" s="6"/>
      <c r="C227" s="6"/>
      <c r="D227" s="6"/>
    </row>
    <row r="228" spans="1:4" ht="12.75">
      <c r="A228" s="5"/>
      <c r="B228" s="6"/>
      <c r="C228" s="6"/>
      <c r="D228" s="6"/>
    </row>
    <row r="229" spans="1:4" ht="12.75">
      <c r="A229" s="5"/>
      <c r="B229" s="6"/>
      <c r="C229" s="6"/>
      <c r="D229" s="6"/>
    </row>
    <row r="230" spans="1:4" ht="12.75">
      <c r="A230" s="5"/>
      <c r="B230" s="6"/>
      <c r="C230" s="6"/>
      <c r="D230" s="6"/>
    </row>
    <row r="231" spans="1:4" ht="12.75">
      <c r="A231" s="5"/>
      <c r="B231" s="6"/>
      <c r="C231" s="6"/>
      <c r="D231" s="6"/>
    </row>
    <row r="232" spans="1:4" ht="12.75">
      <c r="A232" s="5"/>
      <c r="B232" s="6"/>
      <c r="C232" s="6"/>
      <c r="D232" s="6"/>
    </row>
    <row r="233" spans="1:4" ht="12.75">
      <c r="A233" s="5"/>
      <c r="B233" s="6"/>
      <c r="C233" s="6"/>
      <c r="D233" s="6"/>
    </row>
    <row r="234" spans="1:4" ht="12.75">
      <c r="A234" s="5"/>
      <c r="B234" s="6"/>
      <c r="C234" s="6"/>
      <c r="D234" s="6"/>
    </row>
    <row r="235" spans="1:4" ht="12.75">
      <c r="A235" s="5"/>
      <c r="B235" s="6"/>
      <c r="C235" s="6"/>
      <c r="D235" s="6"/>
    </row>
    <row r="236" spans="1:4" ht="12.75">
      <c r="A236" s="5"/>
      <c r="B236" s="6"/>
      <c r="C236" s="6"/>
      <c r="D236" s="6"/>
    </row>
    <row r="237" spans="1:4" ht="12.75">
      <c r="A237" s="5"/>
      <c r="B237" s="6"/>
      <c r="C237" s="6"/>
      <c r="D237" s="6"/>
    </row>
    <row r="238" spans="1:4" ht="12.75">
      <c r="A238" s="5"/>
      <c r="B238" s="6"/>
      <c r="C238" s="6"/>
      <c r="D238" s="6"/>
    </row>
    <row r="239" spans="1:4" ht="12.75">
      <c r="A239" s="5"/>
      <c r="B239" s="6"/>
      <c r="C239" s="6"/>
      <c r="D239" s="6"/>
    </row>
    <row r="240" spans="1:4" ht="12.75">
      <c r="A240" s="5"/>
      <c r="B240" s="6"/>
      <c r="C240" s="6"/>
      <c r="D240" s="6"/>
    </row>
    <row r="241" spans="1:4" ht="12.75">
      <c r="A241" s="5"/>
      <c r="B241" s="6"/>
      <c r="C241" s="6"/>
      <c r="D241" s="6"/>
    </row>
    <row r="242" spans="1:4" ht="12.75">
      <c r="A242" s="5"/>
      <c r="B242" s="6"/>
      <c r="C242" s="6"/>
      <c r="D242" s="6"/>
    </row>
    <row r="243" spans="1:4" ht="12.75">
      <c r="A243" s="5"/>
      <c r="B243" s="6"/>
      <c r="C243" s="6"/>
      <c r="D243" s="6"/>
    </row>
    <row r="244" spans="1:4" ht="12.75">
      <c r="A244" s="5"/>
      <c r="B244" s="6"/>
      <c r="C244" s="6"/>
      <c r="D244" s="6"/>
    </row>
    <row r="245" spans="1:4" ht="12.75">
      <c r="A245" s="5"/>
      <c r="B245" s="6"/>
      <c r="C245" s="6"/>
      <c r="D245" s="6"/>
    </row>
    <row r="246" spans="1:4" ht="12.75">
      <c r="A246" s="5"/>
      <c r="B246" s="6"/>
      <c r="C246" s="6"/>
      <c r="D246" s="6"/>
    </row>
    <row r="247" spans="1:4" ht="12.75">
      <c r="A247" s="5"/>
      <c r="B247" s="6"/>
      <c r="C247" s="6"/>
      <c r="D247" s="6"/>
    </row>
    <row r="248" spans="1:4" ht="12.75">
      <c r="A248" s="5"/>
      <c r="B248" s="6"/>
      <c r="C248" s="6"/>
      <c r="D248" s="6"/>
    </row>
    <row r="249" spans="1:4" ht="12.75">
      <c r="A249" s="5"/>
      <c r="B249" s="6"/>
      <c r="C249" s="6"/>
      <c r="D249" s="6"/>
    </row>
    <row r="250" spans="1:4" ht="12.75">
      <c r="A250" s="5"/>
      <c r="B250" s="6"/>
      <c r="C250" s="6"/>
      <c r="D250" s="6"/>
    </row>
    <row r="251" spans="1:4" ht="12.75">
      <c r="A251" s="5"/>
      <c r="B251" s="6"/>
      <c r="C251" s="6"/>
      <c r="D251" s="6"/>
    </row>
    <row r="252" spans="1:4" ht="12.75">
      <c r="A252" s="5"/>
      <c r="B252" s="6"/>
      <c r="C252" s="6"/>
      <c r="D252" s="6"/>
    </row>
    <row r="253" spans="1:4" ht="12.75">
      <c r="A253" s="5"/>
      <c r="B253" s="6"/>
      <c r="C253" s="6"/>
      <c r="D253" s="6"/>
    </row>
    <row r="254" spans="1:4" ht="12.75">
      <c r="A254" s="5"/>
      <c r="B254" s="6"/>
      <c r="C254" s="6"/>
      <c r="D254" s="6"/>
    </row>
    <row r="255" spans="1:4" ht="12.75">
      <c r="A255" s="5"/>
      <c r="B255" s="6"/>
      <c r="C255" s="6"/>
      <c r="D255" s="6"/>
    </row>
    <row r="256" spans="1:4" ht="12.75">
      <c r="A256" s="5"/>
      <c r="B256" s="6"/>
      <c r="C256" s="6"/>
      <c r="D256" s="6"/>
    </row>
    <row r="257" spans="1:4" ht="12.75">
      <c r="A257" s="5"/>
      <c r="B257" s="6"/>
      <c r="C257" s="6"/>
      <c r="D257" s="6"/>
    </row>
    <row r="258" spans="1:4" ht="12.75">
      <c r="A258" s="5"/>
      <c r="B258" s="6"/>
      <c r="C258" s="6"/>
      <c r="D258" s="6"/>
    </row>
    <row r="259" spans="1:4" ht="12.75">
      <c r="A259" s="5"/>
      <c r="B259" s="6"/>
      <c r="C259" s="6"/>
      <c r="D259" s="6"/>
    </row>
    <row r="260" spans="1:4" ht="12.75">
      <c r="A260" s="5"/>
      <c r="B260" s="6"/>
      <c r="C260" s="6"/>
      <c r="D260" s="6"/>
    </row>
    <row r="261" spans="1:4" ht="12.75">
      <c r="A261" s="5"/>
      <c r="B261" s="6"/>
      <c r="C261" s="6"/>
      <c r="D261" s="6"/>
    </row>
    <row r="262" spans="1:4" ht="12.75">
      <c r="A262" s="5"/>
      <c r="B262" s="6"/>
      <c r="C262" s="6"/>
      <c r="D262" s="6"/>
    </row>
    <row r="263" spans="1:4" ht="12.75">
      <c r="A263" s="5"/>
      <c r="B263" s="6"/>
      <c r="C263" s="6"/>
      <c r="D263" s="6"/>
    </row>
    <row r="264" spans="1:4" ht="12.75">
      <c r="A264" s="5"/>
      <c r="B264" s="6"/>
      <c r="C264" s="6"/>
      <c r="D264" s="6"/>
    </row>
    <row r="265" spans="1:4" ht="12.75">
      <c r="A265" s="5"/>
      <c r="B265" s="6"/>
      <c r="C265" s="6"/>
      <c r="D265" s="6"/>
    </row>
    <row r="266" spans="1:4" ht="12.75">
      <c r="A266" s="5"/>
      <c r="B266" s="6"/>
      <c r="C266" s="6"/>
      <c r="D266" s="6"/>
    </row>
    <row r="267" spans="1:4" ht="12.75">
      <c r="A267" s="5"/>
      <c r="B267" s="6"/>
      <c r="C267" s="6"/>
      <c r="D267" s="6"/>
    </row>
    <row r="268" spans="1:4" ht="12.75">
      <c r="A268" s="5"/>
      <c r="B268" s="6"/>
      <c r="C268" s="6"/>
      <c r="D268" s="6"/>
    </row>
    <row r="269" spans="1:4" ht="12.75">
      <c r="A269" s="5"/>
      <c r="B269" s="6"/>
      <c r="C269" s="6"/>
      <c r="D269" s="6"/>
    </row>
    <row r="270" spans="1:4" ht="12.75">
      <c r="A270" s="5"/>
      <c r="B270" s="6"/>
      <c r="C270" s="6"/>
      <c r="D270" s="6"/>
    </row>
    <row r="271" spans="1:4" ht="12.75">
      <c r="A271" s="5"/>
      <c r="B271" s="6"/>
      <c r="C271" s="6"/>
      <c r="D271" s="6"/>
    </row>
    <row r="272" spans="1:4" ht="12.75">
      <c r="A272" s="5"/>
      <c r="B272" s="6"/>
      <c r="C272" s="6"/>
      <c r="D272" s="6"/>
    </row>
    <row r="273" spans="1:4" ht="12.75">
      <c r="A273" s="5"/>
      <c r="B273" s="6"/>
      <c r="C273" s="6"/>
      <c r="D273" s="6"/>
    </row>
    <row r="274" spans="1:4" ht="12.75">
      <c r="A274" s="5"/>
      <c r="B274" s="6"/>
      <c r="C274" s="6"/>
      <c r="D274" s="6"/>
    </row>
    <row r="275" spans="1:4" ht="12.75">
      <c r="A275" s="5"/>
      <c r="B275" s="6"/>
      <c r="C275" s="6"/>
      <c r="D275" s="6"/>
    </row>
    <row r="276" spans="1:4" ht="12.75">
      <c r="A276" s="5"/>
      <c r="B276" s="6"/>
      <c r="C276" s="6"/>
      <c r="D276" s="6"/>
    </row>
    <row r="277" spans="1:4" ht="12.75">
      <c r="A277" s="5"/>
      <c r="B277" s="6"/>
      <c r="C277" s="6"/>
      <c r="D277" s="6"/>
    </row>
    <row r="278" spans="1:4" ht="12.75">
      <c r="A278" s="5"/>
      <c r="B278" s="6"/>
      <c r="C278" s="6"/>
      <c r="D278" s="6"/>
    </row>
    <row r="279" spans="1:4" ht="12.75">
      <c r="A279" s="5"/>
      <c r="B279" s="6"/>
      <c r="C279" s="6"/>
      <c r="D279" s="6"/>
    </row>
    <row r="280" spans="1:4" ht="12.75">
      <c r="A280" s="5"/>
      <c r="B280" s="6"/>
      <c r="C280" s="6"/>
      <c r="D280" s="6"/>
    </row>
    <row r="281" spans="1:4" ht="12.75">
      <c r="A281" s="5"/>
      <c r="B281" s="6"/>
      <c r="C281" s="6"/>
      <c r="D281" s="6"/>
    </row>
    <row r="282" spans="1:4" ht="12.75">
      <c r="A282" s="5"/>
      <c r="B282" s="6"/>
      <c r="C282" s="6"/>
      <c r="D282" s="6"/>
    </row>
    <row r="283" spans="1:4" ht="12.75">
      <c r="A283" s="5"/>
      <c r="B283" s="6"/>
      <c r="C283" s="6"/>
      <c r="D283" s="6"/>
    </row>
    <row r="284" spans="1:4" ht="12.75">
      <c r="A284" s="5"/>
      <c r="B284" s="6"/>
      <c r="C284" s="6"/>
      <c r="D284" s="6"/>
    </row>
    <row r="285" spans="1:4" ht="12.75">
      <c r="A285" s="5"/>
      <c r="B285" s="6"/>
      <c r="C285" s="6"/>
      <c r="D285" s="6"/>
    </row>
    <row r="286" spans="1:4" ht="12.75">
      <c r="A286" s="5"/>
      <c r="B286" s="6"/>
      <c r="C286" s="6"/>
      <c r="D286" s="6"/>
    </row>
    <row r="287" spans="1:4" ht="12.75">
      <c r="A287" s="5"/>
      <c r="B287" s="6"/>
      <c r="C287" s="6"/>
      <c r="D287" s="6"/>
    </row>
    <row r="288" spans="1:4" ht="12.75">
      <c r="A288" s="5"/>
      <c r="B288" s="6"/>
      <c r="C288" s="6"/>
      <c r="D288" s="6"/>
    </row>
    <row r="289" spans="1:4" ht="12.75">
      <c r="A289" s="5"/>
      <c r="B289" s="6"/>
      <c r="C289" s="6"/>
      <c r="D289" s="6"/>
    </row>
    <row r="290" spans="1:4" ht="12.75">
      <c r="A290" s="5"/>
      <c r="B290" s="6"/>
      <c r="C290" s="6"/>
      <c r="D290" s="6"/>
    </row>
    <row r="291" spans="1:4" ht="12.75">
      <c r="A291" s="5"/>
      <c r="B291" s="6"/>
      <c r="C291" s="6"/>
      <c r="D291" s="6"/>
    </row>
    <row r="292" spans="1:4" ht="12.75">
      <c r="A292" s="5"/>
      <c r="B292" s="6"/>
      <c r="C292" s="6"/>
      <c r="D292" s="6"/>
    </row>
    <row r="293" spans="1:4" ht="12.75">
      <c r="A293" s="5"/>
      <c r="B293" s="6"/>
      <c r="C293" s="6"/>
      <c r="D293" s="6"/>
    </row>
    <row r="294" spans="1:4" ht="12.75">
      <c r="A294" s="5"/>
      <c r="B294" s="6"/>
      <c r="C294" s="6"/>
      <c r="D294" s="6"/>
    </row>
    <row r="295" spans="1:4" ht="12.75">
      <c r="A295" s="5"/>
      <c r="B295" s="6"/>
      <c r="C295" s="6"/>
      <c r="D295" s="6"/>
    </row>
    <row r="296" spans="1:4" ht="12.75">
      <c r="A296" s="5"/>
      <c r="B296" s="6"/>
      <c r="C296" s="6"/>
      <c r="D296" s="6"/>
    </row>
    <row r="297" spans="1:4" ht="12.75">
      <c r="A297" s="5"/>
      <c r="B297" s="6"/>
      <c r="C297" s="6"/>
      <c r="D297" s="6"/>
    </row>
    <row r="298" spans="1:4" ht="12.75">
      <c r="A298" s="5"/>
      <c r="B298" s="6"/>
      <c r="C298" s="6"/>
      <c r="D298" s="6"/>
    </row>
    <row r="299" spans="1:4" ht="12.75">
      <c r="A299" s="5"/>
      <c r="B299" s="6"/>
      <c r="C299" s="6"/>
      <c r="D299" s="6"/>
    </row>
    <row r="300" spans="1:4" ht="12.75">
      <c r="A300" s="5"/>
      <c r="B300" s="6"/>
      <c r="C300" s="6"/>
      <c r="D300" s="6"/>
    </row>
    <row r="301" spans="1:4" ht="12.75">
      <c r="A301" s="5"/>
      <c r="B301" s="6"/>
      <c r="C301" s="6"/>
      <c r="D301" s="6"/>
    </row>
    <row r="302" spans="1:4" ht="12.75">
      <c r="A302" s="5"/>
      <c r="B302" s="6"/>
      <c r="C302" s="6"/>
      <c r="D302" s="6"/>
    </row>
    <row r="303" spans="1:4" ht="12.75">
      <c r="A303" s="5"/>
      <c r="B303" s="6"/>
      <c r="C303" s="6"/>
      <c r="D303" s="6"/>
    </row>
    <row r="304" spans="1:4" ht="12.75">
      <c r="A304" s="5"/>
      <c r="B304" s="6"/>
      <c r="C304" s="6"/>
      <c r="D304" s="6"/>
    </row>
    <row r="305" spans="1:4" ht="12.75">
      <c r="A305" s="5"/>
      <c r="B305" s="6"/>
      <c r="C305" s="6"/>
      <c r="D305" s="6"/>
    </row>
    <row r="306" spans="1:4" ht="12.75">
      <c r="A306" s="5"/>
      <c r="B306" s="6"/>
      <c r="C306" s="6"/>
      <c r="D306" s="6"/>
    </row>
    <row r="307" spans="1:4" ht="12.75">
      <c r="A307" s="5"/>
      <c r="B307" s="6"/>
      <c r="C307" s="6"/>
      <c r="D307" s="6"/>
    </row>
    <row r="308" spans="1:4" ht="12.75">
      <c r="A308" s="5"/>
      <c r="B308" s="6"/>
      <c r="C308" s="6"/>
      <c r="D308" s="6"/>
    </row>
    <row r="309" spans="1:4" ht="12.75">
      <c r="A309" s="5"/>
      <c r="B309" s="6"/>
      <c r="C309" s="6"/>
      <c r="D309" s="6"/>
    </row>
    <row r="310" spans="1:4" ht="12.75">
      <c r="A310" s="5"/>
      <c r="B310" s="6"/>
      <c r="C310" s="6"/>
      <c r="D310" s="6"/>
    </row>
    <row r="311" spans="1:4" ht="12.75">
      <c r="A311" s="5"/>
      <c r="B311" s="6"/>
      <c r="C311" s="6"/>
      <c r="D311" s="6"/>
    </row>
    <row r="312" spans="1:4" ht="12.75">
      <c r="A312" s="5"/>
      <c r="B312" s="6"/>
      <c r="C312" s="6"/>
      <c r="D312" s="6"/>
    </row>
    <row r="313" spans="1:4" ht="12.75">
      <c r="A313" s="5"/>
      <c r="B313" s="6"/>
      <c r="C313" s="6"/>
      <c r="D313" s="6"/>
    </row>
    <row r="314" spans="1:4" ht="12.75">
      <c r="A314" s="5"/>
      <c r="B314" s="6"/>
      <c r="C314" s="6"/>
      <c r="D314" s="6"/>
    </row>
    <row r="315" spans="1:4" ht="12.75">
      <c r="A315" s="5"/>
      <c r="B315" s="6"/>
      <c r="C315" s="6"/>
      <c r="D315" s="6"/>
    </row>
    <row r="316" spans="1:4" ht="12.75">
      <c r="A316" s="5"/>
      <c r="B316" s="6"/>
      <c r="C316" s="6"/>
      <c r="D316" s="6"/>
    </row>
    <row r="317" spans="1:4" ht="12.75">
      <c r="A317" s="5"/>
      <c r="B317" s="6"/>
      <c r="C317" s="6"/>
      <c r="D317" s="6"/>
    </row>
    <row r="318" spans="1:4" ht="12.75">
      <c r="A318" s="5"/>
      <c r="B318" s="6"/>
      <c r="C318" s="6"/>
      <c r="D318" s="6"/>
    </row>
    <row r="319" spans="1:4" ht="12.75">
      <c r="A319" s="5"/>
      <c r="B319" s="6"/>
      <c r="C319" s="6"/>
      <c r="D319" s="6"/>
    </row>
    <row r="320" spans="1:4" ht="12.75">
      <c r="A320" s="5"/>
      <c r="B320" s="6"/>
      <c r="C320" s="6"/>
      <c r="D320" s="6"/>
    </row>
    <row r="321" spans="1:4" ht="12.75">
      <c r="A321" s="5"/>
      <c r="B321" s="6"/>
      <c r="C321" s="6"/>
      <c r="D321" s="6"/>
    </row>
    <row r="322" spans="1:4" ht="12.75">
      <c r="A322" s="5"/>
      <c r="B322" s="6"/>
      <c r="C322" s="6"/>
      <c r="D322" s="6"/>
    </row>
    <row r="323" spans="1:4" ht="12.75">
      <c r="A323" s="5"/>
      <c r="B323" s="6"/>
      <c r="C323" s="6"/>
      <c r="D323" s="6"/>
    </row>
    <row r="324" spans="1:4" ht="12.75">
      <c r="A324" s="5"/>
      <c r="B324" s="6"/>
      <c r="C324" s="6"/>
      <c r="D324" s="6"/>
    </row>
    <row r="325" spans="1:4" ht="12.75">
      <c r="A325" s="5"/>
      <c r="B325" s="6"/>
      <c r="C325" s="6"/>
      <c r="D325" s="6"/>
    </row>
    <row r="326" spans="1:4" ht="12.75">
      <c r="A326" s="5"/>
      <c r="B326" s="6"/>
      <c r="C326" s="6"/>
      <c r="D326" s="6"/>
    </row>
    <row r="327" spans="1:4" ht="12.75">
      <c r="A327" s="5"/>
      <c r="B327" s="6"/>
      <c r="C327" s="6"/>
      <c r="D327" s="6"/>
    </row>
    <row r="328" spans="1:4" ht="12.75">
      <c r="A328" s="5"/>
      <c r="B328" s="6"/>
      <c r="C328" s="6"/>
      <c r="D328" s="6"/>
    </row>
    <row r="329" spans="1:4" ht="12.75">
      <c r="A329" s="5"/>
      <c r="B329" s="6"/>
      <c r="C329" s="6"/>
      <c r="D329" s="6"/>
    </row>
    <row r="330" spans="1:4" ht="12.75">
      <c r="A330" s="5"/>
      <c r="B330" s="6"/>
      <c r="C330" s="6"/>
      <c r="D330" s="6"/>
    </row>
    <row r="331" spans="1:4" ht="12.75">
      <c r="A331" s="5"/>
      <c r="B331" s="6"/>
      <c r="C331" s="6"/>
      <c r="D331" s="6"/>
    </row>
    <row r="332" spans="1:4" ht="12.75">
      <c r="A332" s="5"/>
      <c r="B332" s="6"/>
      <c r="C332" s="6"/>
      <c r="D332" s="6"/>
    </row>
    <row r="333" spans="1:4" ht="12.75">
      <c r="A333" s="5"/>
      <c r="B333" s="6"/>
      <c r="C333" s="6"/>
      <c r="D333" s="6"/>
    </row>
    <row r="334" spans="1:4" ht="12.75">
      <c r="A334" s="5"/>
      <c r="B334" s="6"/>
      <c r="C334" s="6"/>
      <c r="D334" s="6"/>
    </row>
    <row r="335" spans="1:4" ht="12.75">
      <c r="A335" s="5"/>
      <c r="B335" s="6"/>
      <c r="C335" s="6"/>
      <c r="D335" s="6"/>
    </row>
    <row r="336" spans="1:4" ht="12.75">
      <c r="A336" s="5"/>
      <c r="B336" s="6"/>
      <c r="C336" s="6"/>
      <c r="D336" s="6"/>
    </row>
    <row r="337" spans="1:4" ht="12.75">
      <c r="A337" s="5"/>
      <c r="B337" s="6"/>
      <c r="C337" s="6"/>
      <c r="D337" s="6"/>
    </row>
    <row r="338" spans="1:4" ht="12.75">
      <c r="A338" s="5"/>
      <c r="B338" s="6"/>
      <c r="C338" s="6"/>
      <c r="D338" s="6"/>
    </row>
    <row r="339" spans="1:4" ht="12.75">
      <c r="A339" s="5"/>
      <c r="B339" s="6"/>
      <c r="C339" s="6"/>
      <c r="D339" s="6"/>
    </row>
    <row r="340" spans="1:4" ht="12.75">
      <c r="A340" s="5"/>
      <c r="B340" s="6"/>
      <c r="C340" s="6"/>
      <c r="D340" s="6"/>
    </row>
    <row r="341" spans="1:4" ht="12.75">
      <c r="A341" s="5"/>
      <c r="B341" s="6"/>
      <c r="C341" s="6"/>
      <c r="D341" s="6"/>
    </row>
    <row r="342" spans="1:4" ht="12.75">
      <c r="A342" s="5"/>
      <c r="B342" s="6"/>
      <c r="C342" s="6"/>
      <c r="D342" s="6"/>
    </row>
    <row r="343" spans="1:4" ht="12.75">
      <c r="A343" s="5"/>
      <c r="B343" s="6"/>
      <c r="C343" s="6"/>
      <c r="D343" s="6"/>
    </row>
    <row r="344" spans="1:4" ht="12.75">
      <c r="A344" s="5"/>
      <c r="B344" s="6"/>
      <c r="C344" s="6"/>
      <c r="D344" s="6"/>
    </row>
    <row r="345" spans="1:4" ht="12.75">
      <c r="A345" s="5"/>
      <c r="B345" s="6"/>
      <c r="C345" s="6"/>
      <c r="D345" s="6"/>
    </row>
    <row r="346" spans="1:4" ht="12.75">
      <c r="A346" s="5"/>
      <c r="B346" s="6"/>
      <c r="C346" s="6"/>
      <c r="D346" s="6"/>
    </row>
    <row r="347" spans="1:4" ht="12.75">
      <c r="A347" s="5"/>
      <c r="B347" s="6"/>
      <c r="C347" s="6"/>
      <c r="D347" s="6"/>
    </row>
    <row r="348" spans="1:4" ht="12.75">
      <c r="A348" s="5"/>
      <c r="B348" s="6"/>
      <c r="C348" s="6"/>
      <c r="D348" s="6"/>
    </row>
    <row r="349" spans="1:4" ht="12.75">
      <c r="A349" s="5"/>
      <c r="B349" s="6"/>
      <c r="C349" s="6"/>
      <c r="D349" s="6"/>
    </row>
    <row r="350" spans="1:4" ht="12.75">
      <c r="A350" s="5"/>
      <c r="B350" s="6"/>
      <c r="C350" s="6"/>
      <c r="D350" s="6"/>
    </row>
    <row r="351" spans="1:4" ht="12.75">
      <c r="A351" s="5"/>
      <c r="B351" s="6"/>
      <c r="C351" s="6"/>
      <c r="D351" s="6"/>
    </row>
    <row r="352" spans="1:4" ht="12.75">
      <c r="A352" s="5"/>
      <c r="B352" s="6"/>
      <c r="C352" s="6"/>
      <c r="D352" s="6"/>
    </row>
    <row r="353" spans="1:4" ht="12.75">
      <c r="A353" s="5"/>
      <c r="B353" s="6"/>
      <c r="C353" s="6"/>
      <c r="D353" s="6"/>
    </row>
    <row r="354" spans="1:4" ht="12.75">
      <c r="A354" s="5"/>
      <c r="B354" s="6"/>
      <c r="C354" s="6"/>
      <c r="D354" s="6"/>
    </row>
    <row r="355" spans="1:4" ht="12.75">
      <c r="A355" s="5"/>
      <c r="B355" s="6"/>
      <c r="C355" s="6"/>
      <c r="D355" s="6"/>
    </row>
    <row r="356" spans="1:4" ht="12.75">
      <c r="A356" s="5"/>
      <c r="B356" s="6"/>
      <c r="C356" s="6"/>
      <c r="D356" s="6"/>
    </row>
    <row r="357" spans="1:4" ht="12.75">
      <c r="A357" s="5"/>
      <c r="B357" s="6"/>
      <c r="C357" s="6"/>
      <c r="D357" s="6"/>
    </row>
    <row r="358" spans="1:4" ht="12.75">
      <c r="A358" s="5"/>
      <c r="B358" s="6"/>
      <c r="C358" s="6"/>
      <c r="D358" s="6"/>
    </row>
    <row r="359" spans="1:4" ht="12.75">
      <c r="A359" s="5"/>
      <c r="B359" s="6"/>
      <c r="C359" s="6"/>
      <c r="D359" s="6"/>
    </row>
    <row r="360" spans="1:4" ht="12.75">
      <c r="A360" s="5"/>
      <c r="B360" s="6"/>
      <c r="C360" s="6"/>
      <c r="D360" s="6"/>
    </row>
    <row r="361" spans="1:4" ht="12.75">
      <c r="A361" s="5"/>
      <c r="B361" s="6"/>
      <c r="C361" s="6"/>
      <c r="D361" s="6"/>
    </row>
    <row r="362" spans="1:4" ht="12.75">
      <c r="A362" s="5"/>
      <c r="B362" s="6"/>
      <c r="C362" s="6"/>
      <c r="D362" s="6"/>
    </row>
    <row r="363" spans="1:4" ht="12.75">
      <c r="A363" s="5"/>
      <c r="B363" s="6"/>
      <c r="C363" s="6"/>
      <c r="D363" s="6"/>
    </row>
    <row r="364" spans="1:4" ht="12.75">
      <c r="A364" s="5"/>
      <c r="B364" s="6"/>
      <c r="C364" s="6"/>
      <c r="D364" s="6"/>
    </row>
    <row r="365" spans="1:4" ht="12.75">
      <c r="A365" s="5"/>
      <c r="B365" s="6"/>
      <c r="C365" s="6"/>
      <c r="D365" s="6"/>
    </row>
    <row r="366" spans="1:4" ht="12.75">
      <c r="A366" s="5"/>
      <c r="B366" s="6"/>
      <c r="C366" s="6"/>
      <c r="D366" s="6"/>
    </row>
    <row r="367" spans="1:4" ht="12.75">
      <c r="A367" s="5"/>
      <c r="B367" s="6"/>
      <c r="C367" s="6"/>
      <c r="D367" s="6"/>
    </row>
    <row r="368" spans="1:4" ht="12.75">
      <c r="A368" s="5"/>
      <c r="B368" s="6"/>
      <c r="C368" s="6"/>
      <c r="D368" s="6"/>
    </row>
    <row r="369" spans="1:4" ht="12.75">
      <c r="A369" s="5"/>
      <c r="B369" s="6"/>
      <c r="C369" s="6"/>
      <c r="D369" s="6"/>
    </row>
    <row r="370" spans="1:4" ht="12.75">
      <c r="A370" s="5"/>
      <c r="B370" s="6"/>
      <c r="C370" s="6"/>
      <c r="D370" s="6"/>
    </row>
    <row r="371" spans="1:4" ht="12.75">
      <c r="A371" s="5"/>
      <c r="B371" s="6"/>
      <c r="C371" s="6"/>
      <c r="D371" s="6"/>
    </row>
    <row r="372" spans="1:4" ht="12.75">
      <c r="A372" s="5"/>
      <c r="B372" s="6"/>
      <c r="C372" s="6"/>
      <c r="D372" s="6"/>
    </row>
    <row r="373" spans="1:4" ht="12.75">
      <c r="A373" s="5"/>
      <c r="B373" s="6"/>
      <c r="C373" s="6"/>
      <c r="D373" s="6"/>
    </row>
    <row r="374" spans="1:4" ht="12.75">
      <c r="A374" s="5"/>
      <c r="B374" s="6"/>
      <c r="C374" s="6"/>
      <c r="D374" s="6"/>
    </row>
    <row r="375" spans="1:4" ht="12.75">
      <c r="A375" s="5"/>
      <c r="B375" s="6"/>
      <c r="C375" s="6"/>
      <c r="D375" s="6"/>
    </row>
    <row r="376" spans="1:4" ht="12.75">
      <c r="A376" s="5"/>
      <c r="B376" s="6"/>
      <c r="C376" s="6"/>
      <c r="D376" s="6"/>
    </row>
    <row r="377" spans="1:4" ht="12.75">
      <c r="A377" s="5"/>
      <c r="B377" s="6"/>
      <c r="C377" s="6"/>
      <c r="D377" s="6"/>
    </row>
    <row r="378" spans="1:4" ht="12.75">
      <c r="A378" s="5"/>
      <c r="B378" s="6"/>
      <c r="C378" s="6"/>
      <c r="D378" s="6"/>
    </row>
    <row r="379" spans="1:4" ht="12.75">
      <c r="A379" s="5"/>
      <c r="B379" s="6"/>
      <c r="C379" s="6"/>
      <c r="D379" s="6"/>
    </row>
    <row r="380" spans="1:4" ht="12.75">
      <c r="A380" s="5"/>
      <c r="B380" s="6"/>
      <c r="C380" s="6"/>
      <c r="D380" s="6"/>
    </row>
    <row r="381" spans="1:4" ht="12.75">
      <c r="A381" s="5"/>
      <c r="B381" s="6"/>
      <c r="C381" s="6"/>
      <c r="D381" s="6"/>
    </row>
    <row r="382" spans="1:4" ht="12.75">
      <c r="A382" s="5"/>
      <c r="B382" s="6"/>
      <c r="C382" s="6"/>
      <c r="D382" s="6"/>
    </row>
    <row r="383" spans="1:4" ht="12.75">
      <c r="A383" s="5"/>
      <c r="B383" s="6"/>
      <c r="C383" s="6"/>
      <c r="D383" s="6"/>
    </row>
    <row r="384" spans="1:4" ht="12.75">
      <c r="A384" s="5"/>
      <c r="B384" s="6"/>
      <c r="C384" s="6"/>
      <c r="D384" s="6"/>
    </row>
    <row r="385" spans="1:4" ht="12.75">
      <c r="A385" s="5"/>
      <c r="B385" s="6"/>
      <c r="C385" s="6"/>
      <c r="D385" s="6"/>
    </row>
    <row r="386" spans="1:4" ht="12.75">
      <c r="A386" s="5"/>
      <c r="B386" s="6"/>
      <c r="C386" s="6"/>
      <c r="D386" s="6"/>
    </row>
    <row r="387" spans="1:4" ht="12.75">
      <c r="A387" s="5"/>
      <c r="B387" s="6"/>
      <c r="C387" s="6"/>
      <c r="D387" s="6"/>
    </row>
    <row r="388" spans="1:4" ht="12.75">
      <c r="A388" s="5"/>
      <c r="B388" s="6"/>
      <c r="C388" s="6"/>
      <c r="D388" s="6"/>
    </row>
    <row r="389" spans="1:4" ht="12.75">
      <c r="A389" s="5"/>
      <c r="B389" s="6"/>
      <c r="C389" s="6"/>
      <c r="D389" s="6"/>
    </row>
    <row r="390" spans="1:4" ht="12.75">
      <c r="A390" s="5"/>
      <c r="B390" s="6"/>
      <c r="C390" s="6"/>
      <c r="D390" s="6"/>
    </row>
    <row r="391" spans="1:4" ht="12.75">
      <c r="A391" s="5"/>
      <c r="B391" s="6"/>
      <c r="C391" s="6"/>
      <c r="D391" s="6"/>
    </row>
    <row r="392" spans="1:4" ht="12.75">
      <c r="A392" s="5"/>
      <c r="B392" s="6"/>
      <c r="C392" s="6"/>
      <c r="D392" s="6"/>
    </row>
    <row r="393" spans="1:4" ht="12.75">
      <c r="A393" s="5"/>
      <c r="B393" s="6"/>
      <c r="C393" s="6"/>
      <c r="D393" s="6"/>
    </row>
    <row r="394" spans="1:4" ht="12.75">
      <c r="A394" s="5"/>
      <c r="B394" s="6"/>
      <c r="C394" s="6"/>
      <c r="D394" s="6"/>
    </row>
    <row r="395" spans="1:4" ht="12.75">
      <c r="A395" s="5"/>
      <c r="B395" s="6"/>
      <c r="C395" s="6"/>
      <c r="D395" s="6"/>
    </row>
    <row r="396" spans="1:4" ht="12.75">
      <c r="A396" s="5"/>
      <c r="B396" s="6"/>
      <c r="C396" s="6"/>
      <c r="D396" s="6"/>
    </row>
    <row r="397" spans="1:4" ht="12.75">
      <c r="A397" s="5"/>
      <c r="B397" s="6"/>
      <c r="C397" s="6"/>
      <c r="D397" s="6"/>
    </row>
    <row r="398" spans="1:4" ht="12.75">
      <c r="A398" s="5"/>
      <c r="B398" s="6"/>
      <c r="C398" s="6"/>
      <c r="D398" s="6"/>
    </row>
    <row r="399" spans="1:4" ht="12.75">
      <c r="A399" s="5"/>
      <c r="B399" s="6"/>
      <c r="C399" s="6"/>
      <c r="D399" s="6"/>
    </row>
    <row r="400" spans="1:4" ht="12.75">
      <c r="A400" s="5"/>
      <c r="B400" s="6"/>
      <c r="C400" s="6"/>
      <c r="D400" s="6"/>
    </row>
    <row r="401" spans="1:4" ht="12.75">
      <c r="A401" s="5"/>
      <c r="B401" s="6"/>
      <c r="C401" s="6"/>
      <c r="D401" s="6"/>
    </row>
    <row r="402" spans="1:4" ht="12.75">
      <c r="A402" s="5"/>
      <c r="B402" s="6"/>
      <c r="C402" s="6"/>
      <c r="D402" s="6"/>
    </row>
    <row r="403" spans="1:4" ht="12.75">
      <c r="A403" s="5"/>
      <c r="B403" s="6"/>
      <c r="C403" s="6"/>
      <c r="D403" s="6"/>
    </row>
    <row r="404" spans="1:4" ht="12.75">
      <c r="A404" s="5"/>
      <c r="B404" s="6"/>
      <c r="C404" s="6"/>
      <c r="D404" s="6"/>
    </row>
    <row r="405" spans="1:4" ht="12.75">
      <c r="A405" s="5"/>
      <c r="B405" s="6"/>
      <c r="C405" s="6"/>
      <c r="D405" s="6"/>
    </row>
    <row r="406" spans="1:4" ht="12.75">
      <c r="A406" s="5"/>
      <c r="B406" s="6"/>
      <c r="C406" s="6"/>
      <c r="D406" s="6"/>
    </row>
    <row r="407" spans="1:4" ht="12.75">
      <c r="A407" s="5"/>
      <c r="B407" s="6"/>
      <c r="C407" s="6"/>
      <c r="D407" s="6"/>
    </row>
    <row r="408" spans="1:4" ht="12.75">
      <c r="A408" s="5"/>
      <c r="B408" s="6"/>
      <c r="C408" s="6"/>
      <c r="D408" s="6"/>
    </row>
    <row r="409" spans="1:4" ht="12.75">
      <c r="A409" s="5"/>
      <c r="B409" s="6"/>
      <c r="C409" s="6"/>
      <c r="D409" s="6"/>
    </row>
    <row r="410" spans="1:4" ht="12.75">
      <c r="A410" s="5"/>
      <c r="B410" s="6"/>
      <c r="C410" s="6"/>
      <c r="D410" s="6"/>
    </row>
    <row r="411" spans="1:4" ht="12.75">
      <c r="A411" s="5"/>
      <c r="B411" s="6"/>
      <c r="C411" s="6"/>
      <c r="D411" s="6"/>
    </row>
    <row r="412" spans="1:4" ht="12.75">
      <c r="A412" s="5"/>
      <c r="B412" s="6"/>
      <c r="C412" s="6"/>
      <c r="D412" s="6"/>
    </row>
    <row r="413" spans="1:4" ht="12.75">
      <c r="A413" s="5"/>
      <c r="B413" s="6"/>
      <c r="C413" s="6"/>
      <c r="D413" s="6"/>
    </row>
    <row r="414" spans="1:4" ht="12.75">
      <c r="A414" s="5"/>
      <c r="B414" s="6"/>
      <c r="C414" s="6"/>
      <c r="D414" s="6"/>
    </row>
    <row r="415" spans="1:4" ht="12.75">
      <c r="A415" s="5"/>
      <c r="B415" s="6"/>
      <c r="C415" s="6"/>
      <c r="D415" s="6"/>
    </row>
    <row r="416" spans="1:4" ht="12.75">
      <c r="A416" s="5"/>
      <c r="B416" s="6"/>
      <c r="C416" s="6"/>
      <c r="D416" s="6"/>
    </row>
    <row r="417" spans="1:4" ht="12.75">
      <c r="A417" s="5"/>
      <c r="B417" s="6"/>
      <c r="C417" s="6"/>
      <c r="D417" s="6"/>
    </row>
    <row r="418" spans="1:4" ht="12.75">
      <c r="A418" s="5"/>
      <c r="B418" s="6"/>
      <c r="C418" s="6"/>
      <c r="D418" s="6"/>
    </row>
    <row r="419" spans="1:4" ht="12.75">
      <c r="A419" s="5"/>
      <c r="B419" s="6"/>
      <c r="C419" s="6"/>
      <c r="D419" s="6"/>
    </row>
    <row r="420" spans="1:4" ht="12.75">
      <c r="A420" s="5"/>
      <c r="B420" s="6"/>
      <c r="C420" s="6"/>
      <c r="D420" s="6"/>
    </row>
    <row r="421" spans="1:4" ht="12.75">
      <c r="A421" s="5"/>
      <c r="B421" s="6"/>
      <c r="C421" s="6"/>
      <c r="D421" s="6"/>
    </row>
    <row r="422" spans="1:4" ht="12.75">
      <c r="A422" s="5"/>
      <c r="B422" s="6"/>
      <c r="C422" s="6"/>
      <c r="D422" s="6"/>
    </row>
    <row r="423" spans="1:4" ht="12.75">
      <c r="A423" s="5"/>
      <c r="B423" s="6"/>
      <c r="C423" s="6"/>
      <c r="D423" s="6"/>
    </row>
    <row r="424" spans="1:4" ht="12.75">
      <c r="A424" s="5"/>
      <c r="B424" s="6"/>
      <c r="C424" s="6"/>
      <c r="D424" s="6"/>
    </row>
    <row r="425" spans="1:4" ht="12.75">
      <c r="A425" s="5"/>
      <c r="B425" s="6"/>
      <c r="C425" s="6"/>
      <c r="D425" s="6"/>
    </row>
    <row r="426" spans="1:4" ht="12.75">
      <c r="A426" s="5"/>
      <c r="B426" s="6"/>
      <c r="C426" s="6"/>
      <c r="D426" s="6"/>
    </row>
    <row r="427" spans="1:4" ht="12.75">
      <c r="A427" s="5"/>
      <c r="B427" s="6"/>
      <c r="C427" s="6"/>
      <c r="D427" s="6"/>
    </row>
    <row r="428" spans="1:4" ht="12.75">
      <c r="A428" s="5"/>
      <c r="B428" s="6"/>
      <c r="C428" s="6"/>
      <c r="D428" s="6"/>
    </row>
    <row r="429" spans="1:4" ht="12.75">
      <c r="A429" s="5"/>
      <c r="B429" s="6"/>
      <c r="C429" s="6"/>
      <c r="D429" s="6"/>
    </row>
    <row r="430" spans="1:4" ht="12.75">
      <c r="A430" s="5"/>
      <c r="B430" s="6"/>
      <c r="C430" s="6"/>
      <c r="D430" s="6"/>
    </row>
    <row r="431" spans="1:4" ht="12.75">
      <c r="A431" s="5"/>
      <c r="B431" s="6"/>
      <c r="C431" s="6"/>
      <c r="D431" s="6"/>
    </row>
    <row r="432" spans="1:4" ht="12.75">
      <c r="A432" s="5"/>
      <c r="B432" s="6"/>
      <c r="C432" s="6"/>
      <c r="D432" s="6"/>
    </row>
    <row r="433" spans="1:4" ht="12.75">
      <c r="A433" s="5"/>
      <c r="B433" s="6"/>
      <c r="C433" s="6"/>
      <c r="D433" s="6"/>
    </row>
    <row r="434" spans="1:4" ht="12.75">
      <c r="A434" s="5"/>
      <c r="B434" s="6"/>
      <c r="C434" s="6"/>
      <c r="D434" s="6"/>
    </row>
    <row r="435" spans="1:4" ht="12.75">
      <c r="A435" s="5"/>
      <c r="B435" s="6"/>
      <c r="C435" s="6"/>
      <c r="D435" s="6"/>
    </row>
    <row r="436" spans="1:4" ht="12.75">
      <c r="A436" s="5"/>
      <c r="B436" s="6"/>
      <c r="C436" s="6"/>
      <c r="D436" s="6"/>
    </row>
    <row r="437" spans="1:4" ht="12.75">
      <c r="A437" s="5"/>
      <c r="B437" s="6"/>
      <c r="C437" s="6"/>
      <c r="D437" s="6"/>
    </row>
    <row r="438" spans="1:4" ht="12.75">
      <c r="A438" s="5"/>
      <c r="B438" s="6"/>
      <c r="C438" s="6"/>
      <c r="D438" s="6"/>
    </row>
    <row r="439" spans="1:4" ht="12.75">
      <c r="A439" s="5"/>
      <c r="B439" s="6"/>
      <c r="C439" s="6"/>
      <c r="D439" s="6"/>
    </row>
    <row r="440" spans="1:4" ht="12.75">
      <c r="A440" s="5"/>
      <c r="B440" s="6"/>
      <c r="C440" s="6"/>
      <c r="D440" s="6"/>
    </row>
    <row r="441" spans="1:4" ht="12.75">
      <c r="A441" s="5"/>
      <c r="B441" s="6"/>
      <c r="C441" s="6"/>
      <c r="D441" s="6"/>
    </row>
    <row r="442" spans="1:4" ht="12.75">
      <c r="A442" s="5"/>
      <c r="B442" s="6"/>
      <c r="C442" s="6"/>
      <c r="D442" s="6"/>
    </row>
    <row r="443" spans="1:4" ht="12.75">
      <c r="A443" s="5"/>
      <c r="B443" s="6"/>
      <c r="C443" s="6"/>
      <c r="D443" s="6"/>
    </row>
    <row r="444" spans="1:4" ht="12.75">
      <c r="A444" s="5"/>
      <c r="B444" s="6"/>
      <c r="C444" s="6"/>
      <c r="D444" s="6"/>
    </row>
    <row r="445" spans="1:4" ht="12.75">
      <c r="A445" s="5"/>
      <c r="B445" s="6"/>
      <c r="C445" s="6"/>
      <c r="D445" s="6"/>
    </row>
    <row r="446" spans="1:4" ht="12.75">
      <c r="A446" s="5"/>
      <c r="B446" s="6"/>
      <c r="C446" s="6"/>
      <c r="D446" s="6"/>
    </row>
    <row r="447" spans="1:4" ht="12.75">
      <c r="A447" s="5"/>
      <c r="B447" s="6"/>
      <c r="C447" s="6"/>
      <c r="D447" s="6"/>
    </row>
    <row r="448" spans="1:4" ht="12.75">
      <c r="A448" s="5"/>
      <c r="B448" s="6"/>
      <c r="C448" s="6"/>
      <c r="D448" s="6"/>
    </row>
    <row r="449" spans="1:4" ht="12.75">
      <c r="A449" s="5"/>
      <c r="B449" s="6"/>
      <c r="C449" s="6"/>
      <c r="D449" s="6"/>
    </row>
    <row r="450" spans="1:4" ht="12.75">
      <c r="A450" s="5"/>
      <c r="B450" s="6"/>
      <c r="C450" s="6"/>
      <c r="D450" s="6"/>
    </row>
    <row r="451" spans="1:4" ht="12.75">
      <c r="A451" s="5"/>
      <c r="B451" s="6"/>
      <c r="C451" s="6"/>
      <c r="D451" s="6"/>
    </row>
    <row r="452" spans="1:4" ht="12.75">
      <c r="A452" s="5"/>
      <c r="B452" s="6"/>
      <c r="C452" s="6"/>
      <c r="D452" s="6"/>
    </row>
    <row r="453" spans="1:4" ht="12.75">
      <c r="A453" s="5"/>
      <c r="B453" s="6"/>
      <c r="C453" s="6"/>
      <c r="D453" s="6"/>
    </row>
    <row r="454" spans="1:4" ht="12.75">
      <c r="A454" s="5"/>
      <c r="B454" s="6"/>
      <c r="C454" s="6"/>
      <c r="D454" s="6"/>
    </row>
    <row r="455" spans="1:4" ht="12.75">
      <c r="A455" s="5"/>
      <c r="B455" s="6"/>
      <c r="C455" s="6"/>
      <c r="D455" s="6"/>
    </row>
    <row r="456" spans="1:4" ht="12.75">
      <c r="A456" s="5"/>
      <c r="B456" s="6"/>
      <c r="C456" s="6"/>
      <c r="D456" s="6"/>
    </row>
    <row r="457" spans="1:4" ht="12.75">
      <c r="A457" s="5"/>
      <c r="B457" s="6"/>
      <c r="C457" s="6"/>
      <c r="D457" s="6"/>
    </row>
    <row r="458" spans="1:4" ht="12.75">
      <c r="A458" s="5"/>
      <c r="B458" s="6"/>
      <c r="C458" s="6"/>
      <c r="D458" s="6"/>
    </row>
    <row r="459" spans="1:4" ht="12.75">
      <c r="A459" s="5"/>
      <c r="B459" s="6"/>
      <c r="C459" s="6"/>
      <c r="D459" s="6"/>
    </row>
    <row r="460" spans="1:4" ht="12.75">
      <c r="A460" s="5"/>
      <c r="B460" s="6"/>
      <c r="C460" s="6"/>
      <c r="D460" s="6"/>
    </row>
    <row r="461" spans="1:4" ht="12.75">
      <c r="A461" s="5"/>
      <c r="B461" s="6"/>
      <c r="C461" s="6"/>
      <c r="D461" s="6"/>
    </row>
    <row r="462" spans="1:4" ht="12.75">
      <c r="A462" s="5"/>
      <c r="B462" s="6"/>
      <c r="C462" s="6"/>
      <c r="D462" s="6"/>
    </row>
    <row r="463" spans="1:4" ht="12.75">
      <c r="A463" s="5"/>
      <c r="B463" s="6"/>
      <c r="C463" s="6"/>
      <c r="D463" s="6"/>
    </row>
    <row r="464" spans="1:4" ht="12.75">
      <c r="A464" s="5"/>
      <c r="B464" s="6"/>
      <c r="C464" s="6"/>
      <c r="D464" s="6"/>
    </row>
    <row r="465" spans="1:4" ht="12.75">
      <c r="A465" s="5"/>
      <c r="B465" s="6"/>
      <c r="C465" s="6"/>
      <c r="D465" s="6"/>
    </row>
    <row r="466" spans="1:4" ht="12.75">
      <c r="A466" s="5"/>
      <c r="B466" s="6"/>
      <c r="C466" s="6"/>
      <c r="D466" s="6"/>
    </row>
    <row r="467" spans="1:4" ht="12.75">
      <c r="A467" s="5"/>
      <c r="B467" s="6"/>
      <c r="C467" s="6"/>
      <c r="D467" s="6"/>
    </row>
    <row r="468" spans="1:4" ht="12.75">
      <c r="A468" s="5"/>
      <c r="B468" s="6"/>
      <c r="C468" s="6"/>
      <c r="D468" s="6"/>
    </row>
    <row r="469" spans="1:4" ht="12.75">
      <c r="A469" s="5"/>
      <c r="B469" s="6"/>
      <c r="C469" s="6"/>
      <c r="D469" s="6"/>
    </row>
    <row r="470" spans="1:4" ht="12.75">
      <c r="A470" s="5"/>
      <c r="B470" s="6"/>
      <c r="C470" s="6"/>
      <c r="D470" s="6"/>
    </row>
    <row r="471" spans="1:4" ht="12.75">
      <c r="A471" s="5"/>
      <c r="B471" s="6"/>
      <c r="C471" s="6"/>
      <c r="D471" s="6"/>
    </row>
    <row r="472" spans="1:4" ht="12.75">
      <c r="A472" s="5"/>
      <c r="B472" s="6"/>
      <c r="C472" s="6"/>
      <c r="D472" s="6"/>
    </row>
    <row r="473" spans="1:4" ht="12.75">
      <c r="A473" s="5"/>
      <c r="B473" s="6"/>
      <c r="C473" s="6"/>
      <c r="D473" s="6"/>
    </row>
    <row r="474" spans="1:4" ht="12.75">
      <c r="A474" s="5"/>
      <c r="B474" s="6"/>
      <c r="C474" s="6"/>
      <c r="D474" s="6"/>
    </row>
    <row r="475" spans="1:4" ht="12.75">
      <c r="A475" s="5"/>
      <c r="B475" s="6"/>
      <c r="C475" s="6"/>
      <c r="D475" s="6"/>
    </row>
    <row r="476" spans="1:4" ht="12.75">
      <c r="A476" s="5"/>
      <c r="B476" s="6"/>
      <c r="C476" s="6"/>
      <c r="D476" s="6"/>
    </row>
    <row r="477" spans="1:4" ht="12.75">
      <c r="A477" s="5"/>
      <c r="B477" s="6"/>
      <c r="C477" s="6"/>
      <c r="D477" s="6"/>
    </row>
    <row r="478" spans="1:4" ht="12.75">
      <c r="A478" s="5"/>
      <c r="B478" s="6"/>
      <c r="C478" s="6"/>
      <c r="D478" s="6"/>
    </row>
    <row r="479" spans="1:4" ht="12.75">
      <c r="A479" s="5"/>
      <c r="B479" s="6"/>
      <c r="C479" s="6"/>
      <c r="D479" s="6"/>
    </row>
    <row r="480" spans="1:4" ht="12.75">
      <c r="A480" s="5"/>
      <c r="B480" s="6"/>
      <c r="C480" s="6"/>
      <c r="D480" s="6"/>
    </row>
    <row r="481" spans="1:4" ht="12.75">
      <c r="A481" s="5"/>
      <c r="B481" s="6"/>
      <c r="C481" s="6"/>
      <c r="D481" s="6"/>
    </row>
    <row r="482" spans="1:4" ht="12.75">
      <c r="A482" s="5"/>
      <c r="B482" s="6"/>
      <c r="C482" s="6"/>
      <c r="D482" s="6"/>
    </row>
    <row r="483" spans="1:4" ht="12.75">
      <c r="A483" s="5"/>
      <c r="B483" s="6"/>
      <c r="C483" s="6"/>
      <c r="D483" s="6"/>
    </row>
    <row r="484" spans="1:4" ht="12.75">
      <c r="A484" s="5"/>
      <c r="B484" s="6"/>
      <c r="C484" s="6"/>
      <c r="D484" s="6"/>
    </row>
    <row r="485" spans="1:4" ht="12.75">
      <c r="A485" s="5"/>
      <c r="B485" s="6"/>
      <c r="C485" s="6"/>
      <c r="D485" s="6"/>
    </row>
    <row r="486" spans="1:4" ht="12.75">
      <c r="A486" s="5"/>
      <c r="B486" s="6"/>
      <c r="C486" s="6"/>
      <c r="D486" s="6"/>
    </row>
    <row r="487" spans="1:4" ht="12.75">
      <c r="A487" s="5"/>
      <c r="B487" s="6"/>
      <c r="C487" s="6"/>
      <c r="D487" s="6"/>
    </row>
    <row r="488" spans="1:4" ht="12.75">
      <c r="A488" s="5"/>
      <c r="B488" s="6"/>
      <c r="C488" s="6"/>
      <c r="D488" s="6"/>
    </row>
    <row r="489" spans="1:4" ht="12.75">
      <c r="A489" s="5"/>
      <c r="B489" s="6"/>
      <c r="C489" s="6"/>
      <c r="D489" s="6"/>
    </row>
    <row r="490" spans="1:4" ht="12.75">
      <c r="A490" s="5"/>
      <c r="B490" s="6"/>
      <c r="C490" s="6"/>
      <c r="D490" s="6"/>
    </row>
    <row r="491" spans="1:4" ht="12.75">
      <c r="A491" s="5"/>
      <c r="B491" s="6"/>
      <c r="C491" s="6"/>
      <c r="D491" s="6"/>
    </row>
    <row r="492" spans="1:4" ht="12.75">
      <c r="A492" s="5"/>
      <c r="B492" s="6"/>
      <c r="C492" s="6"/>
      <c r="D492" s="6"/>
    </row>
    <row r="493" spans="1:4" ht="12.75">
      <c r="A493" s="5"/>
      <c r="B493" s="6"/>
      <c r="C493" s="6"/>
      <c r="D493" s="6"/>
    </row>
    <row r="494" spans="1:4" ht="12.75">
      <c r="A494" s="5"/>
      <c r="B494" s="6"/>
      <c r="C494" s="6"/>
      <c r="D494" s="6"/>
    </row>
    <row r="495" spans="1:4" ht="12.75">
      <c r="A495" s="5"/>
      <c r="B495" s="6"/>
      <c r="C495" s="6"/>
      <c r="D495" s="6"/>
    </row>
    <row r="496" spans="1:4" ht="12.75">
      <c r="A496" s="5"/>
      <c r="B496" s="6"/>
      <c r="C496" s="6"/>
      <c r="D496" s="6"/>
    </row>
    <row r="497" spans="1:4" ht="12.75">
      <c r="A497" s="5"/>
      <c r="B497" s="6"/>
      <c r="C497" s="6"/>
      <c r="D497" s="6"/>
    </row>
    <row r="498" spans="1:4" ht="12.75">
      <c r="A498" s="5"/>
      <c r="B498" s="6"/>
      <c r="C498" s="6"/>
      <c r="D498" s="6"/>
    </row>
    <row r="499" spans="1:4" ht="12.75">
      <c r="A499" s="5"/>
      <c r="B499" s="6"/>
      <c r="C499" s="6"/>
      <c r="D499" s="6"/>
    </row>
    <row r="500" spans="1:4" ht="12.75">
      <c r="A500" s="5"/>
      <c r="B500" s="6"/>
      <c r="C500" s="6"/>
      <c r="D500" s="6"/>
    </row>
    <row r="501" spans="1:4" ht="12.75">
      <c r="A501" s="5"/>
      <c r="B501" s="6"/>
      <c r="C501" s="6"/>
      <c r="D501" s="6"/>
    </row>
    <row r="502" spans="1:4" ht="12.75">
      <c r="A502" s="5"/>
      <c r="B502" s="6"/>
      <c r="C502" s="6"/>
      <c r="D502" s="6"/>
    </row>
    <row r="503" spans="1:4" ht="12.75">
      <c r="A503" s="5"/>
      <c r="B503" s="6"/>
      <c r="C503" s="6"/>
      <c r="D503" s="6"/>
    </row>
    <row r="504" spans="1:4" ht="12.75">
      <c r="A504" s="5"/>
      <c r="B504" s="6"/>
      <c r="C504" s="6"/>
      <c r="D504" s="6"/>
    </row>
    <row r="505" spans="1:4" ht="12.75">
      <c r="A505" s="5"/>
      <c r="B505" s="6"/>
      <c r="C505" s="6"/>
      <c r="D505" s="6"/>
    </row>
    <row r="506" spans="1:4" ht="12.75">
      <c r="A506" s="5"/>
      <c r="B506" s="6"/>
      <c r="C506" s="6"/>
      <c r="D506" s="6"/>
    </row>
    <row r="507" spans="1:4" ht="12.75">
      <c r="A507" s="5"/>
      <c r="B507" s="6"/>
      <c r="C507" s="6"/>
      <c r="D507" s="6"/>
    </row>
    <row r="508" spans="1:4" ht="12.75">
      <c r="A508" s="5"/>
      <c r="B508" s="6"/>
      <c r="C508" s="6"/>
      <c r="D508" s="6"/>
    </row>
    <row r="509" spans="1:4" ht="12.75">
      <c r="A509" s="5"/>
      <c r="B509" s="6"/>
      <c r="C509" s="6"/>
      <c r="D509" s="6"/>
    </row>
    <row r="510" spans="1:4" ht="12.75">
      <c r="A510" s="5"/>
      <c r="B510" s="6"/>
      <c r="C510" s="6"/>
      <c r="D510" s="6"/>
    </row>
    <row r="511" spans="1:4" ht="12.75">
      <c r="A511" s="5"/>
      <c r="B511" s="6"/>
      <c r="C511" s="6"/>
      <c r="D511" s="6"/>
    </row>
    <row r="512" spans="1:4" ht="12.75">
      <c r="A512" s="5"/>
      <c r="B512" s="6"/>
      <c r="C512" s="6"/>
      <c r="D512" s="6"/>
    </row>
    <row r="513" spans="1:4" ht="12.75">
      <c r="A513" s="5"/>
      <c r="B513" s="6"/>
      <c r="C513" s="6"/>
      <c r="D513" s="6"/>
    </row>
    <row r="514" spans="1:4" ht="12.75">
      <c r="A514" s="5"/>
      <c r="B514" s="6"/>
      <c r="C514" s="6"/>
      <c r="D514" s="6"/>
    </row>
    <row r="515" spans="1:4" ht="12.75">
      <c r="A515" s="5"/>
      <c r="B515" s="6"/>
      <c r="C515" s="6"/>
      <c r="D515" s="6"/>
    </row>
    <row r="516" spans="1:4" ht="12.75">
      <c r="A516" s="5"/>
      <c r="B516" s="6"/>
      <c r="C516" s="6"/>
      <c r="D516" s="6"/>
    </row>
    <row r="517" spans="1:4" ht="12.75">
      <c r="A517" s="5"/>
      <c r="B517" s="6"/>
      <c r="C517" s="6"/>
      <c r="D517" s="6"/>
    </row>
    <row r="518" spans="1:4" ht="12.75">
      <c r="A518" s="5"/>
      <c r="B518" s="6"/>
      <c r="C518" s="6"/>
      <c r="D518" s="6"/>
    </row>
    <row r="519" spans="1:4" ht="12.75">
      <c r="A519" s="5"/>
      <c r="B519" s="6"/>
      <c r="C519" s="6"/>
      <c r="D519" s="6"/>
    </row>
    <row r="520" spans="1:4" ht="12.75">
      <c r="A520" s="5"/>
      <c r="B520" s="6"/>
      <c r="C520" s="6"/>
      <c r="D520" s="6"/>
    </row>
    <row r="521" spans="1:4" ht="12.75">
      <c r="A521" s="5"/>
      <c r="B521" s="6"/>
      <c r="C521" s="6"/>
      <c r="D521" s="6"/>
    </row>
    <row r="522" spans="1:4" ht="12.75">
      <c r="A522" s="5"/>
      <c r="B522" s="6"/>
      <c r="C522" s="6"/>
      <c r="D522" s="6"/>
    </row>
    <row r="523" spans="1:4" ht="12.75">
      <c r="A523" s="5"/>
      <c r="B523" s="6"/>
      <c r="C523" s="6"/>
      <c r="D523" s="6"/>
    </row>
    <row r="524" spans="1:4" ht="12.75">
      <c r="A524" s="5"/>
      <c r="B524" s="6"/>
      <c r="C524" s="6"/>
      <c r="D524" s="6"/>
    </row>
    <row r="525" spans="1:4" ht="12.75">
      <c r="A525" s="5"/>
      <c r="B525" s="6"/>
      <c r="C525" s="6"/>
      <c r="D525" s="6"/>
    </row>
    <row r="526" spans="1:4" ht="12.75">
      <c r="A526" s="5"/>
      <c r="B526" s="6"/>
      <c r="C526" s="6"/>
      <c r="D526" s="6"/>
    </row>
    <row r="527" spans="1:4" ht="12.75">
      <c r="A527" s="5"/>
      <c r="B527" s="6"/>
      <c r="C527" s="6"/>
      <c r="D527" s="6"/>
    </row>
    <row r="528" spans="1:4" ht="12.75">
      <c r="A528" s="5"/>
      <c r="B528" s="6"/>
      <c r="C528" s="6"/>
      <c r="D528" s="6"/>
    </row>
    <row r="529" spans="1:4" ht="12.75">
      <c r="A529" s="5"/>
      <c r="B529" s="6"/>
      <c r="C529" s="6"/>
      <c r="D529" s="6"/>
    </row>
    <row r="530" spans="1:4" ht="12.75">
      <c r="A530" s="5"/>
      <c r="B530" s="6"/>
      <c r="C530" s="6"/>
      <c r="D530" s="6"/>
    </row>
    <row r="531" spans="1:4" ht="12.75">
      <c r="A531" s="5"/>
      <c r="B531" s="6"/>
      <c r="C531" s="6"/>
      <c r="D531" s="6"/>
    </row>
    <row r="532" spans="1:4" ht="12.75">
      <c r="A532" s="5"/>
      <c r="B532" s="6"/>
      <c r="C532" s="6"/>
      <c r="D532" s="6"/>
    </row>
    <row r="533" spans="1:4" ht="12.75">
      <c r="A533" s="5"/>
      <c r="B533" s="6"/>
      <c r="C533" s="6"/>
      <c r="D533" s="6"/>
    </row>
    <row r="534" spans="1:4" ht="12.75">
      <c r="A534" s="5"/>
      <c r="B534" s="6"/>
      <c r="C534" s="6"/>
      <c r="D534" s="6"/>
    </row>
    <row r="535" spans="1:4" ht="12.75">
      <c r="A535" s="5"/>
      <c r="B535" s="6"/>
      <c r="C535" s="6"/>
      <c r="D535" s="6"/>
    </row>
    <row r="536" spans="1:4" ht="12.75">
      <c r="A536" s="5"/>
      <c r="B536" s="6"/>
      <c r="C536" s="6"/>
      <c r="D536" s="6"/>
    </row>
    <row r="537" spans="1:4" ht="12.75">
      <c r="A537" s="5"/>
      <c r="B537" s="6"/>
      <c r="C537" s="6"/>
      <c r="D537" s="6"/>
    </row>
    <row r="538" spans="1:4" ht="12.75">
      <c r="A538" s="5"/>
      <c r="B538" s="6"/>
      <c r="C538" s="6"/>
      <c r="D538" s="6"/>
    </row>
    <row r="539" spans="1:4" ht="12.75">
      <c r="A539" s="5"/>
      <c r="B539" s="6"/>
      <c r="C539" s="6"/>
      <c r="D539" s="6"/>
    </row>
    <row r="540" spans="1:4" ht="12.75">
      <c r="A540" s="5"/>
      <c r="B540" s="6"/>
      <c r="C540" s="6"/>
      <c r="D540" s="6"/>
    </row>
    <row r="541" spans="1:4" ht="12.75">
      <c r="A541" s="5"/>
      <c r="B541" s="6"/>
      <c r="C541" s="6"/>
      <c r="D541" s="6"/>
    </row>
    <row r="542" spans="1:4" ht="12.75">
      <c r="A542" s="5"/>
      <c r="B542" s="6"/>
      <c r="C542" s="6"/>
      <c r="D542" s="6"/>
    </row>
    <row r="543" spans="1:4" ht="12.75">
      <c r="A543" s="5"/>
      <c r="B543" s="6"/>
      <c r="C543" s="6"/>
      <c r="D543" s="6"/>
    </row>
    <row r="544" spans="1:4" ht="12.75">
      <c r="A544" s="5"/>
      <c r="B544" s="6"/>
      <c r="C544" s="6"/>
      <c r="D544" s="6"/>
    </row>
    <row r="545" spans="1:4" ht="12.75">
      <c r="A545" s="5"/>
      <c r="B545" s="6"/>
      <c r="C545" s="6"/>
      <c r="D545" s="6"/>
    </row>
    <row r="546" spans="1:4" ht="12.75">
      <c r="A546" s="5"/>
      <c r="B546" s="6"/>
      <c r="C546" s="6"/>
      <c r="D546" s="6"/>
    </row>
    <row r="547" spans="1:4" ht="12.75">
      <c r="A547" s="5"/>
      <c r="B547" s="6"/>
      <c r="C547" s="6"/>
      <c r="D547" s="6"/>
    </row>
    <row r="548" spans="1:4" ht="12.75">
      <c r="A548" s="5"/>
      <c r="B548" s="6"/>
      <c r="C548" s="6"/>
      <c r="D548" s="6"/>
    </row>
    <row r="549" spans="1:4" ht="12.75">
      <c r="A549" s="5"/>
      <c r="B549" s="6"/>
      <c r="C549" s="6"/>
      <c r="D549" s="6"/>
    </row>
    <row r="550" spans="1:4" ht="12.75">
      <c r="A550" s="5"/>
      <c r="B550" s="6"/>
      <c r="C550" s="6"/>
      <c r="D550" s="6"/>
    </row>
    <row r="551" spans="1:4" ht="12.75">
      <c r="A551" s="5"/>
      <c r="B551" s="6"/>
      <c r="C551" s="6"/>
      <c r="D551" s="6"/>
    </row>
    <row r="552" spans="1:4" ht="12.75">
      <c r="A552" s="5"/>
      <c r="B552" s="6"/>
      <c r="C552" s="6"/>
      <c r="D552" s="6"/>
    </row>
    <row r="553" spans="1:4" ht="12.75">
      <c r="A553" s="5"/>
      <c r="B553" s="6"/>
      <c r="C553" s="6"/>
      <c r="D553" s="6"/>
    </row>
    <row r="554" spans="1:4" ht="12.75">
      <c r="A554" s="5"/>
      <c r="B554" s="6"/>
      <c r="C554" s="6"/>
      <c r="D554" s="6"/>
    </row>
    <row r="555" spans="1:4" ht="12.75">
      <c r="A555" s="5"/>
      <c r="B555" s="6"/>
      <c r="C555" s="6"/>
      <c r="D555" s="6"/>
    </row>
    <row r="556" spans="1:4" ht="12.75">
      <c r="A556" s="5"/>
      <c r="B556" s="6"/>
      <c r="C556" s="6"/>
      <c r="D556" s="6"/>
    </row>
    <row r="557" spans="1:4" ht="12.75">
      <c r="A557" s="5"/>
      <c r="B557" s="6"/>
      <c r="C557" s="6"/>
      <c r="D557" s="6"/>
    </row>
    <row r="558" spans="1:4" ht="12.75">
      <c r="A558" s="5"/>
      <c r="B558" s="6"/>
      <c r="C558" s="6"/>
      <c r="D558" s="6"/>
    </row>
    <row r="559" spans="1:4" ht="12.75">
      <c r="A559" s="5"/>
      <c r="B559" s="6"/>
      <c r="C559" s="6"/>
      <c r="D559" s="6"/>
    </row>
    <row r="560" spans="1:4" ht="12.75">
      <c r="A560" s="5"/>
      <c r="B560" s="6"/>
      <c r="C560" s="6"/>
      <c r="D560" s="6"/>
    </row>
    <row r="561" spans="1:4" ht="12.75">
      <c r="A561" s="5"/>
      <c r="B561" s="6"/>
      <c r="C561" s="6"/>
      <c r="D561" s="6"/>
    </row>
    <row r="562" spans="1:4" ht="12.75">
      <c r="A562" s="5"/>
      <c r="B562" s="6"/>
      <c r="C562" s="6"/>
      <c r="D562" s="6"/>
    </row>
    <row r="563" spans="1:4" ht="12.75">
      <c r="A563" s="5"/>
      <c r="B563" s="6"/>
      <c r="C563" s="6"/>
      <c r="D563" s="6"/>
    </row>
    <row r="564" spans="1:4" ht="12.75">
      <c r="A564" s="5"/>
      <c r="B564" s="6"/>
      <c r="C564" s="6"/>
      <c r="D564" s="6"/>
    </row>
    <row r="565" spans="1:4" ht="12.75">
      <c r="A565" s="5"/>
      <c r="B565" s="6"/>
      <c r="C565" s="6"/>
      <c r="D565" s="6"/>
    </row>
    <row r="566" spans="1:4" ht="12.75">
      <c r="A566" s="5"/>
      <c r="B566" s="6"/>
      <c r="C566" s="6"/>
      <c r="D566" s="6"/>
    </row>
    <row r="567" spans="1:4" ht="12.75">
      <c r="A567" s="5"/>
      <c r="B567" s="6"/>
      <c r="C567" s="6"/>
      <c r="D567" s="6"/>
    </row>
    <row r="568" spans="1:4" ht="12.75">
      <c r="A568" s="5"/>
      <c r="B568" s="6"/>
      <c r="C568" s="6"/>
      <c r="D568" s="6"/>
    </row>
    <row r="569" spans="1:4" ht="12.75">
      <c r="A569" s="5"/>
      <c r="B569" s="6"/>
      <c r="C569" s="6"/>
      <c r="D569" s="6"/>
    </row>
    <row r="570" spans="1:4" ht="12.75">
      <c r="A570" s="5"/>
      <c r="B570" s="6"/>
      <c r="C570" s="6"/>
      <c r="D570" s="6"/>
    </row>
    <row r="571" spans="1:4" ht="12.75">
      <c r="A571" s="5"/>
      <c r="B571" s="6"/>
      <c r="C571" s="6"/>
      <c r="D571" s="6"/>
    </row>
    <row r="572" spans="1:4" ht="12.75">
      <c r="A572" s="5"/>
      <c r="B572" s="6"/>
      <c r="C572" s="6"/>
      <c r="D572" s="6"/>
    </row>
    <row r="573" spans="1:4" ht="12.75">
      <c r="A573" s="5"/>
      <c r="B573" s="6"/>
      <c r="C573" s="6"/>
      <c r="D573" s="6"/>
    </row>
    <row r="574" spans="1:4" ht="12.75">
      <c r="A574" s="5"/>
      <c r="B574" s="6"/>
      <c r="C574" s="6"/>
      <c r="D574" s="6"/>
    </row>
    <row r="575" spans="1:4" ht="12.75">
      <c r="A575" s="5"/>
      <c r="B575" s="6"/>
      <c r="C575" s="6"/>
      <c r="D575" s="6"/>
    </row>
    <row r="576" spans="1:4" ht="12.75">
      <c r="A576" s="5"/>
      <c r="B576" s="6"/>
      <c r="C576" s="6"/>
      <c r="D576" s="6"/>
    </row>
    <row r="577" spans="1:4" ht="12.75">
      <c r="A577" s="5"/>
      <c r="B577" s="6"/>
      <c r="C577" s="6"/>
      <c r="D577" s="6"/>
    </row>
    <row r="578" spans="1:4" ht="12.75">
      <c r="A578" s="5"/>
      <c r="B578" s="6"/>
      <c r="C578" s="6"/>
      <c r="D578" s="6"/>
    </row>
    <row r="579" spans="1:4" ht="12.75">
      <c r="A579" s="5"/>
      <c r="B579" s="6"/>
      <c r="C579" s="6"/>
      <c r="D579" s="6"/>
    </row>
    <row r="580" spans="1:4" ht="12.75">
      <c r="A580" s="5"/>
      <c r="B580" s="6"/>
      <c r="C580" s="6"/>
      <c r="D580" s="6"/>
    </row>
    <row r="581" spans="1:4" ht="12.75">
      <c r="A581" s="5"/>
      <c r="B581" s="6"/>
      <c r="C581" s="6"/>
      <c r="D581" s="6"/>
    </row>
    <row r="582" spans="1:4" ht="12.75">
      <c r="A582" s="5"/>
      <c r="B582" s="6"/>
      <c r="C582" s="6"/>
      <c r="D582" s="6"/>
    </row>
    <row r="583" spans="1:4" ht="12.75">
      <c r="A583" s="5"/>
      <c r="B583" s="6"/>
      <c r="C583" s="6"/>
      <c r="D583" s="6"/>
    </row>
    <row r="584" spans="1:4" ht="12.75">
      <c r="A584" s="5"/>
      <c r="B584" s="6"/>
      <c r="C584" s="6"/>
      <c r="D584" s="6"/>
    </row>
    <row r="585" spans="1:4" ht="12.75">
      <c r="A585" s="5"/>
      <c r="B585" s="6"/>
      <c r="C585" s="6"/>
      <c r="D585" s="6"/>
    </row>
    <row r="586" spans="1:4" ht="12.75">
      <c r="A586" s="5"/>
      <c r="B586" s="6"/>
      <c r="C586" s="6"/>
      <c r="D586" s="6"/>
    </row>
    <row r="587" spans="1:4" ht="12.75">
      <c r="A587" s="5"/>
      <c r="B587" s="6"/>
      <c r="C587" s="6"/>
      <c r="D587" s="6"/>
    </row>
    <row r="588" spans="1:4" ht="12.75">
      <c r="A588" s="5"/>
      <c r="B588" s="6"/>
      <c r="C588" s="6"/>
      <c r="D588" s="6"/>
    </row>
    <row r="589" spans="1:4" ht="12.75">
      <c r="A589" s="5"/>
      <c r="B589" s="6"/>
      <c r="C589" s="6"/>
      <c r="D589" s="6"/>
    </row>
    <row r="590" spans="1:4" ht="12.75">
      <c r="A590" s="5"/>
      <c r="B590" s="6"/>
      <c r="C590" s="6"/>
      <c r="D590" s="6"/>
    </row>
    <row r="591" spans="1:4" ht="12.75">
      <c r="A591" s="5"/>
      <c r="B591" s="6"/>
      <c r="C591" s="6"/>
      <c r="D591" s="6"/>
    </row>
    <row r="592" spans="1:4" ht="12.75">
      <c r="A592" s="5"/>
      <c r="B592" s="6"/>
      <c r="C592" s="6"/>
      <c r="D592" s="6"/>
    </row>
    <row r="593" spans="1:4" ht="12.75">
      <c r="A593" s="5"/>
      <c r="B593" s="6"/>
      <c r="C593" s="6"/>
      <c r="D593" s="6"/>
    </row>
    <row r="594" spans="1:4" ht="12.75">
      <c r="A594" s="5"/>
      <c r="B594" s="6"/>
      <c r="C594" s="6"/>
      <c r="D594" s="6"/>
    </row>
    <row r="595" spans="1:4" ht="12.75">
      <c r="A595" s="5"/>
      <c r="B595" s="6"/>
      <c r="C595" s="6"/>
      <c r="D595" s="6"/>
    </row>
    <row r="596" spans="1:4" ht="12.75">
      <c r="A596" s="5"/>
      <c r="B596" s="6"/>
      <c r="C596" s="6"/>
      <c r="D596" s="6"/>
    </row>
    <row r="597" spans="1:4" ht="12.75">
      <c r="A597" s="5"/>
      <c r="B597" s="6"/>
      <c r="C597" s="6"/>
      <c r="D597" s="6"/>
    </row>
    <row r="598" spans="1:4" ht="12.75">
      <c r="A598" s="5"/>
      <c r="B598" s="6"/>
      <c r="C598" s="6"/>
      <c r="D598" s="6"/>
    </row>
    <row r="599" spans="1:4" ht="12.75">
      <c r="A599" s="5"/>
      <c r="B599" s="6"/>
      <c r="C599" s="6"/>
      <c r="D599" s="6"/>
    </row>
    <row r="600" spans="1:4" ht="12.75">
      <c r="A600" s="5"/>
      <c r="B600" s="6"/>
      <c r="C600" s="6"/>
      <c r="D600" s="6"/>
    </row>
    <row r="601" spans="1:4" ht="12.75">
      <c r="A601" s="5"/>
      <c r="B601" s="6"/>
      <c r="C601" s="6"/>
      <c r="D601" s="6"/>
    </row>
    <row r="602" spans="1:4" ht="12.75">
      <c r="A602" s="5"/>
      <c r="B602" s="6"/>
      <c r="C602" s="6"/>
      <c r="D602" s="6"/>
    </row>
    <row r="603" spans="1:4" ht="12.75">
      <c r="A603" s="5"/>
      <c r="B603" s="6"/>
      <c r="C603" s="6"/>
      <c r="D603" s="6"/>
    </row>
    <row r="604" spans="1:4" ht="12.75">
      <c r="A604" s="5"/>
      <c r="B604" s="6"/>
      <c r="C604" s="6"/>
      <c r="D604" s="6"/>
    </row>
    <row r="605" spans="1:4" ht="12.75">
      <c r="A605" s="5"/>
      <c r="B605" s="6"/>
      <c r="C605" s="6"/>
      <c r="D605" s="6"/>
    </row>
    <row r="606" spans="1:4" ht="12.75">
      <c r="A606" s="5"/>
      <c r="B606" s="6"/>
      <c r="C606" s="6"/>
      <c r="D606" s="6"/>
    </row>
  </sheetData>
  <sheetProtection selectLockedCells="1" selectUnlockedCells="1"/>
  <mergeCells count="27">
    <mergeCell ref="A9:D9"/>
    <mergeCell ref="C14:D14"/>
    <mergeCell ref="C15:D15"/>
    <mergeCell ref="A56:D56"/>
    <mergeCell ref="A2:D2"/>
    <mergeCell ref="A3:D3"/>
    <mergeCell ref="A4:D4"/>
    <mergeCell ref="A101:B101"/>
    <mergeCell ref="A102:B102"/>
    <mergeCell ref="A104:B104"/>
    <mergeCell ref="A103:B103"/>
    <mergeCell ref="A7:D7"/>
    <mergeCell ref="A16:D16"/>
    <mergeCell ref="A18:D18"/>
    <mergeCell ref="A28:D28"/>
    <mergeCell ref="A57:D57"/>
    <mergeCell ref="A8:D8"/>
    <mergeCell ref="A105:D105"/>
    <mergeCell ref="A86:D86"/>
    <mergeCell ref="A87:D87"/>
    <mergeCell ref="A68:D68"/>
    <mergeCell ref="A95:D95"/>
    <mergeCell ref="A97:B97"/>
    <mergeCell ref="A99:B99"/>
    <mergeCell ref="A98:B98"/>
    <mergeCell ref="A96:D96"/>
    <mergeCell ref="A100:B100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2"/>
  <sheetViews>
    <sheetView zoomScale="85" zoomScaleNormal="85" zoomScalePageLayoutView="0" workbookViewId="0" topLeftCell="A1">
      <selection activeCell="J15" sqref="J15"/>
    </sheetView>
  </sheetViews>
  <sheetFormatPr defaultColWidth="9.140625" defaultRowHeight="12.75"/>
  <cols>
    <col min="1" max="1" width="36.421875" style="0" customWidth="1"/>
    <col min="2" max="2" width="18.8515625" style="0" customWidth="1"/>
    <col min="3" max="3" width="14.421875" style="0" customWidth="1"/>
    <col min="4" max="4" width="16.00390625" style="0" customWidth="1"/>
    <col min="5" max="5" width="18.57421875" style="0" customWidth="1"/>
  </cols>
  <sheetData>
    <row r="2" spans="1:7" ht="15">
      <c r="A2" s="183" t="s">
        <v>244</v>
      </c>
      <c r="B2" s="183"/>
      <c r="C2" s="183"/>
      <c r="D2" s="183"/>
      <c r="E2" s="183"/>
      <c r="F2" s="159"/>
      <c r="G2" s="159"/>
    </row>
    <row r="3" spans="1:7" ht="15">
      <c r="A3" s="183" t="s">
        <v>245</v>
      </c>
      <c r="B3" s="183"/>
      <c r="C3" s="183"/>
      <c r="D3" s="183"/>
      <c r="E3" s="183"/>
      <c r="F3" s="159"/>
      <c r="G3" s="159"/>
    </row>
    <row r="4" spans="1:7" ht="12.75">
      <c r="A4" s="186" t="s">
        <v>246</v>
      </c>
      <c r="B4" s="186"/>
      <c r="C4" s="186"/>
      <c r="D4" s="186"/>
      <c r="E4" s="186"/>
      <c r="F4" s="160"/>
      <c r="G4" s="160"/>
    </row>
    <row r="5" s="79" customFormat="1" ht="12.75"/>
    <row r="6" spans="1:6" s="173" customFormat="1" ht="18">
      <c r="A6" s="225" t="s">
        <v>255</v>
      </c>
      <c r="B6" s="225"/>
      <c r="C6" s="225"/>
      <c r="D6" s="225"/>
      <c r="E6" s="225"/>
      <c r="F6" s="225"/>
    </row>
    <row r="8" spans="1:5" ht="18">
      <c r="A8" s="212" t="s">
        <v>48</v>
      </c>
      <c r="B8" s="212"/>
      <c r="C8" s="212"/>
      <c r="D8" s="212"/>
      <c r="E8" s="212"/>
    </row>
    <row r="9" spans="1:5" ht="12.75">
      <c r="A9" s="12"/>
      <c r="B9" s="12"/>
      <c r="C9" s="12"/>
      <c r="D9" s="12"/>
      <c r="E9" s="12"/>
    </row>
    <row r="10" spans="1:5" ht="12.75">
      <c r="A10" s="220" t="s">
        <v>49</v>
      </c>
      <c r="B10" s="220"/>
      <c r="C10" s="220"/>
      <c r="D10" s="220"/>
      <c r="E10" s="220"/>
    </row>
    <row r="11" spans="1:5" ht="12.75">
      <c r="A11" s="221"/>
      <c r="B11" s="221"/>
      <c r="C11" s="221"/>
      <c r="D11" s="221"/>
      <c r="E11" s="221"/>
    </row>
    <row r="12" spans="1:5" ht="12.75">
      <c r="A12" s="128" t="str">
        <f>'SUBITEM V-Composição Funções'!C11</f>
        <v>Servente de Limpeza</v>
      </c>
      <c r="B12" s="13" t="str">
        <f>'SUBITEM V-Composição Funções'!C12</f>
        <v>5143-20</v>
      </c>
      <c r="C12" s="14" t="s">
        <v>37</v>
      </c>
      <c r="D12" s="15">
        <v>1</v>
      </c>
      <c r="E12" s="26">
        <f>'SUBITEM V-Composição Funções'!C13</f>
        <v>1430</v>
      </c>
    </row>
    <row r="13" spans="1:5" ht="12.75">
      <c r="A13" s="128" t="str">
        <f>'SUBITEM V-Composição Funções'!D11</f>
        <v>Encarregado</v>
      </c>
      <c r="B13" s="13" t="str">
        <f>'SUBITEM V-Composição Funções'!D12</f>
        <v>4101-05</v>
      </c>
      <c r="C13" s="14" t="s">
        <v>37</v>
      </c>
      <c r="D13" s="15">
        <v>1</v>
      </c>
      <c r="E13" s="26">
        <f>'SUBITEM V-Composição Funções'!D13</f>
        <v>1785.94</v>
      </c>
    </row>
    <row r="14" spans="1:5" ht="25.5">
      <c r="A14" s="223" t="s">
        <v>54</v>
      </c>
      <c r="B14" s="17" t="s">
        <v>121</v>
      </c>
      <c r="C14" s="18" t="s">
        <v>38</v>
      </c>
      <c r="D14" s="17" t="s">
        <v>39</v>
      </c>
      <c r="E14" s="19" t="s">
        <v>40</v>
      </c>
    </row>
    <row r="15" spans="1:5" ht="12.75">
      <c r="A15" s="223"/>
      <c r="B15" s="16">
        <v>2</v>
      </c>
      <c r="C15" s="16">
        <v>22</v>
      </c>
      <c r="D15" s="29">
        <v>3.5</v>
      </c>
      <c r="E15" s="27">
        <f>B15*C15*D15</f>
        <v>154</v>
      </c>
    </row>
    <row r="16" spans="1:5" ht="12.75">
      <c r="A16" s="224" t="e">
        <f>_xlfn.CONCAT("Parcela do ",A12," (6% salário base mensal)")</f>
        <v>#NAME?</v>
      </c>
      <c r="B16" s="224"/>
      <c r="C16" s="224"/>
      <c r="D16" s="224"/>
      <c r="E16" s="13">
        <f>E12*0.06</f>
        <v>85.8</v>
      </c>
    </row>
    <row r="17" spans="1:5" ht="12.75">
      <c r="A17" s="224" t="e">
        <f>_xlfn.CONCAT("Parcela do ",A13," (6% salário base mensal)")</f>
        <v>#NAME?</v>
      </c>
      <c r="B17" s="224"/>
      <c r="C17" s="224"/>
      <c r="D17" s="224"/>
      <c r="E17" s="13">
        <f>E13*0.06</f>
        <v>107.1564</v>
      </c>
    </row>
    <row r="18" spans="1:5" ht="12.75">
      <c r="A18" s="217" t="e">
        <f>_xlfn.CONCAT("Custo Total Mensal do ",A12)</f>
        <v>#NAME?</v>
      </c>
      <c r="B18" s="217"/>
      <c r="C18" s="217"/>
      <c r="D18" s="217"/>
      <c r="E18" s="20">
        <f>E15-E16</f>
        <v>68.2</v>
      </c>
    </row>
    <row r="19" spans="1:5" ht="12.75">
      <c r="A19" s="217" t="e">
        <f>_xlfn.CONCAT("Custo Total Mensal do ",A13)</f>
        <v>#NAME?</v>
      </c>
      <c r="B19" s="217"/>
      <c r="C19" s="217"/>
      <c r="D19" s="217"/>
      <c r="E19" s="20">
        <f>E15-E17</f>
        <v>46.843599999999995</v>
      </c>
    </row>
    <row r="20" spans="1:5" ht="12.75">
      <c r="A20" s="222"/>
      <c r="B20" s="222"/>
      <c r="C20" s="222"/>
      <c r="D20" s="222"/>
      <c r="E20" s="222"/>
    </row>
    <row r="21" spans="1:5" ht="25.5">
      <c r="A21" s="223" t="s">
        <v>55</v>
      </c>
      <c r="B21" s="17" t="s">
        <v>42</v>
      </c>
      <c r="C21" s="17" t="s">
        <v>43</v>
      </c>
      <c r="D21" s="21" t="s">
        <v>60</v>
      </c>
      <c r="E21" s="21" t="s">
        <v>45</v>
      </c>
    </row>
    <row r="22" spans="1:5" ht="12.75">
      <c r="A22" s="223"/>
      <c r="B22" s="22">
        <v>22</v>
      </c>
      <c r="C22" s="29">
        <v>21</v>
      </c>
      <c r="D22" s="24">
        <v>0</v>
      </c>
      <c r="E22" s="13">
        <f>(C22-D22)*B22</f>
        <v>462</v>
      </c>
    </row>
    <row r="23" spans="1:5" ht="12.75">
      <c r="A23" s="222" t="s">
        <v>41</v>
      </c>
      <c r="B23" s="222"/>
      <c r="C23" s="222"/>
      <c r="D23" s="222"/>
      <c r="E23" s="25">
        <f>SUM(E22)</f>
        <v>462</v>
      </c>
    </row>
    <row r="24" spans="1:5" ht="12.75">
      <c r="A24" s="222"/>
      <c r="B24" s="222"/>
      <c r="C24" s="222"/>
      <c r="D24" s="222"/>
      <c r="E24" s="222"/>
    </row>
    <row r="25" spans="1:5" ht="38.25">
      <c r="A25" s="223" t="s">
        <v>80</v>
      </c>
      <c r="B25" s="223"/>
      <c r="C25" s="17" t="s">
        <v>46</v>
      </c>
      <c r="D25" s="21" t="s">
        <v>44</v>
      </c>
      <c r="E25" s="21" t="s">
        <v>45</v>
      </c>
    </row>
    <row r="26" spans="1:5" ht="12.75">
      <c r="A26" s="223"/>
      <c r="B26" s="223"/>
      <c r="C26" s="29">
        <v>0</v>
      </c>
      <c r="D26" s="23">
        <v>0</v>
      </c>
      <c r="E26" s="25">
        <f>C26</f>
        <v>0</v>
      </c>
    </row>
    <row r="27" spans="1:5" ht="12.75">
      <c r="A27" s="219"/>
      <c r="B27" s="219"/>
      <c r="C27" s="219"/>
      <c r="D27" s="219"/>
      <c r="E27" s="219"/>
    </row>
    <row r="28" spans="1:5" ht="38.25">
      <c r="A28" s="218" t="s">
        <v>71</v>
      </c>
      <c r="B28" s="218"/>
      <c r="C28" s="17" t="s">
        <v>46</v>
      </c>
      <c r="D28" s="21" t="s">
        <v>44</v>
      </c>
      <c r="E28" s="21" t="s">
        <v>45</v>
      </c>
    </row>
    <row r="29" spans="1:5" ht="12.75">
      <c r="A29" s="218"/>
      <c r="B29" s="218"/>
      <c r="C29" s="29">
        <v>0</v>
      </c>
      <c r="D29" s="23">
        <v>0</v>
      </c>
      <c r="E29" s="25">
        <f>C29</f>
        <v>0</v>
      </c>
    </row>
    <row r="31" spans="1:5" ht="38.25">
      <c r="A31" s="218" t="s">
        <v>81</v>
      </c>
      <c r="B31" s="218"/>
      <c r="C31" s="17" t="s">
        <v>46</v>
      </c>
      <c r="D31" s="21" t="s">
        <v>44</v>
      </c>
      <c r="E31" s="21" t="s">
        <v>45</v>
      </c>
    </row>
    <row r="32" spans="1:5" ht="12.75">
      <c r="A32" s="218"/>
      <c r="B32" s="218"/>
      <c r="C32" s="29">
        <v>17</v>
      </c>
      <c r="D32" s="23">
        <v>0</v>
      </c>
      <c r="E32" s="25">
        <f>C32</f>
        <v>17</v>
      </c>
    </row>
  </sheetData>
  <sheetProtection/>
  <mergeCells count="20">
    <mergeCell ref="A6:F6"/>
    <mergeCell ref="A2:E2"/>
    <mergeCell ref="A3:E3"/>
    <mergeCell ref="A4:E4"/>
    <mergeCell ref="A25:B26"/>
    <mergeCell ref="A18:D18"/>
    <mergeCell ref="A24:E24"/>
    <mergeCell ref="A16:D16"/>
    <mergeCell ref="A20:E20"/>
    <mergeCell ref="A21:A22"/>
    <mergeCell ref="A19:D19"/>
    <mergeCell ref="A31:B32"/>
    <mergeCell ref="A28:B29"/>
    <mergeCell ref="A27:E27"/>
    <mergeCell ref="A8:E8"/>
    <mergeCell ref="A10:E10"/>
    <mergeCell ref="A11:E11"/>
    <mergeCell ref="A23:D23"/>
    <mergeCell ref="A14:A15"/>
    <mergeCell ref="A17:D17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28.7109375" style="0" bestFit="1" customWidth="1"/>
    <col min="2" max="2" width="18.7109375" style="0" customWidth="1"/>
    <col min="3" max="3" width="15.7109375" style="0" customWidth="1"/>
    <col min="4" max="4" width="15.28125" style="0" customWidth="1"/>
    <col min="5" max="5" width="18.57421875" style="0" customWidth="1"/>
    <col min="6" max="7" width="13.8515625" style="0" customWidth="1"/>
  </cols>
  <sheetData>
    <row r="2" spans="1:7" ht="15">
      <c r="A2" s="183" t="s">
        <v>244</v>
      </c>
      <c r="B2" s="183"/>
      <c r="C2" s="183"/>
      <c r="D2" s="183"/>
      <c r="E2" s="183"/>
      <c r="F2" s="159"/>
      <c r="G2" s="159"/>
    </row>
    <row r="3" spans="1:7" ht="15">
      <c r="A3" s="183" t="s">
        <v>245</v>
      </c>
      <c r="B3" s="183"/>
      <c r="C3" s="183"/>
      <c r="D3" s="183"/>
      <c r="E3" s="183"/>
      <c r="F3" s="159"/>
      <c r="G3" s="159"/>
    </row>
    <row r="4" spans="1:7" ht="12.75">
      <c r="A4" s="186" t="s">
        <v>246</v>
      </c>
      <c r="B4" s="186"/>
      <c r="C4" s="186"/>
      <c r="D4" s="186"/>
      <c r="E4" s="186"/>
      <c r="F4" s="160"/>
      <c r="G4" s="160"/>
    </row>
    <row r="5" s="79" customFormat="1" ht="12.75"/>
    <row r="6" spans="2:4" s="173" customFormat="1" ht="12.75">
      <c r="B6" s="174"/>
      <c r="C6" s="174"/>
      <c r="D6" s="174"/>
    </row>
    <row r="8" spans="1:7" ht="18.75">
      <c r="A8" s="233" t="s">
        <v>256</v>
      </c>
      <c r="B8" s="233"/>
      <c r="C8" s="233"/>
      <c r="D8" s="233"/>
      <c r="E8" s="233"/>
      <c r="F8" s="35"/>
      <c r="G8" s="35"/>
    </row>
    <row r="9" spans="1:7" ht="12.75">
      <c r="A9" s="234" t="s">
        <v>72</v>
      </c>
      <c r="B9" s="234"/>
      <c r="C9" s="234"/>
      <c r="D9" s="234"/>
      <c r="E9" s="234"/>
      <c r="F9" s="36"/>
      <c r="G9" s="36"/>
    </row>
    <row r="10" spans="1:5" ht="12.75">
      <c r="A10" s="232"/>
      <c r="B10" s="232"/>
      <c r="C10" s="232"/>
      <c r="D10" s="232"/>
      <c r="E10" s="232"/>
    </row>
    <row r="11" spans="1:5" ht="12.75">
      <c r="A11" s="229" t="s">
        <v>229</v>
      </c>
      <c r="B11" s="230"/>
      <c r="C11" s="230"/>
      <c r="D11" s="230"/>
      <c r="E11" s="231"/>
    </row>
    <row r="12" spans="1:5" ht="18">
      <c r="A12" s="33" t="s">
        <v>47</v>
      </c>
      <c r="B12" s="33" t="s">
        <v>64</v>
      </c>
      <c r="C12" s="33" t="s">
        <v>65</v>
      </c>
      <c r="D12" s="33" t="s">
        <v>66</v>
      </c>
      <c r="E12" s="33" t="s">
        <v>67</v>
      </c>
    </row>
    <row r="13" spans="1:5" ht="12.75">
      <c r="A13" s="30" t="s">
        <v>84</v>
      </c>
      <c r="B13" s="31">
        <v>32.3</v>
      </c>
      <c r="C13" s="32">
        <v>12</v>
      </c>
      <c r="D13" s="32">
        <v>4</v>
      </c>
      <c r="E13" s="31">
        <f>B13*D13/C13</f>
        <v>10.766666666666666</v>
      </c>
    </row>
    <row r="14" spans="1:5" ht="12.75">
      <c r="A14" s="30" t="s">
        <v>85</v>
      </c>
      <c r="B14" s="31">
        <v>57.26</v>
      </c>
      <c r="C14" s="32">
        <v>12</v>
      </c>
      <c r="D14" s="32">
        <v>4</v>
      </c>
      <c r="E14" s="31">
        <f>B14*D14/C14</f>
        <v>19.086666666666666</v>
      </c>
    </row>
    <row r="15" spans="1:5" ht="12.75">
      <c r="A15" s="30" t="s">
        <v>69</v>
      </c>
      <c r="B15" s="31">
        <v>53.6</v>
      </c>
      <c r="C15" s="32">
        <v>12</v>
      </c>
      <c r="D15" s="32">
        <v>4</v>
      </c>
      <c r="E15" s="31">
        <f>B15*D15/C15</f>
        <v>17.866666666666667</v>
      </c>
    </row>
    <row r="16" spans="1:5" ht="12.75">
      <c r="A16" s="76" t="s">
        <v>112</v>
      </c>
      <c r="B16" s="77">
        <v>16.03</v>
      </c>
      <c r="C16" s="32">
        <v>12</v>
      </c>
      <c r="D16" s="32">
        <v>1</v>
      </c>
      <c r="E16" s="31">
        <f>B16*D16/C16</f>
        <v>1.3358333333333334</v>
      </c>
    </row>
    <row r="17" spans="1:5" ht="12.75">
      <c r="A17" s="226" t="s">
        <v>68</v>
      </c>
      <c r="B17" s="227"/>
      <c r="C17" s="227"/>
      <c r="D17" s="228"/>
      <c r="E17" s="34">
        <f>SUM(E13:E16)</f>
        <v>49.05583333333333</v>
      </c>
    </row>
    <row r="19" spans="1:5" ht="12.75">
      <c r="A19" s="229" t="s">
        <v>230</v>
      </c>
      <c r="B19" s="230"/>
      <c r="C19" s="230"/>
      <c r="D19" s="230"/>
      <c r="E19" s="231"/>
    </row>
    <row r="20" spans="1:5" ht="18">
      <c r="A20" s="33" t="s">
        <v>47</v>
      </c>
      <c r="B20" s="33" t="s">
        <v>64</v>
      </c>
      <c r="C20" s="33" t="s">
        <v>65</v>
      </c>
      <c r="D20" s="33" t="s">
        <v>66</v>
      </c>
      <c r="E20" s="33" t="s">
        <v>67</v>
      </c>
    </row>
    <row r="21" spans="1:5" ht="12.75">
      <c r="A21" s="30" t="s">
        <v>84</v>
      </c>
      <c r="B21" s="31">
        <v>32.3</v>
      </c>
      <c r="C21" s="32">
        <v>12</v>
      </c>
      <c r="D21" s="32">
        <v>4</v>
      </c>
      <c r="E21" s="31">
        <f>B21*D21/C21</f>
        <v>10.766666666666666</v>
      </c>
    </row>
    <row r="22" spans="1:5" ht="12.75">
      <c r="A22" s="30" t="s">
        <v>85</v>
      </c>
      <c r="B22" s="31">
        <v>57.26</v>
      </c>
      <c r="C22" s="32">
        <v>12</v>
      </c>
      <c r="D22" s="32">
        <v>4</v>
      </c>
      <c r="E22" s="31">
        <f>B22*D22/C22</f>
        <v>19.086666666666666</v>
      </c>
    </row>
    <row r="23" spans="1:5" ht="12.75">
      <c r="A23" s="30" t="s">
        <v>69</v>
      </c>
      <c r="B23" s="31">
        <v>53.6</v>
      </c>
      <c r="C23" s="32">
        <v>12</v>
      </c>
      <c r="D23" s="32">
        <v>4</v>
      </c>
      <c r="E23" s="31">
        <f>B23*D23/C23</f>
        <v>17.866666666666667</v>
      </c>
    </row>
    <row r="24" spans="1:5" s="79" customFormat="1" ht="12.75">
      <c r="A24" s="76" t="s">
        <v>112</v>
      </c>
      <c r="B24" s="77">
        <v>16.03</v>
      </c>
      <c r="C24" s="78">
        <v>12</v>
      </c>
      <c r="D24" s="78">
        <v>1</v>
      </c>
      <c r="E24" s="77">
        <f>B24*D24/C24</f>
        <v>1.3358333333333334</v>
      </c>
    </row>
    <row r="25" spans="1:5" ht="12.75">
      <c r="A25" s="226" t="s">
        <v>68</v>
      </c>
      <c r="B25" s="227"/>
      <c r="C25" s="227"/>
      <c r="D25" s="228"/>
      <c r="E25" s="34">
        <f>SUM(E21:E24)</f>
        <v>49.05583333333333</v>
      </c>
    </row>
  </sheetData>
  <sheetProtection/>
  <mergeCells count="10">
    <mergeCell ref="A2:E2"/>
    <mergeCell ref="A3:E3"/>
    <mergeCell ref="A4:E4"/>
    <mergeCell ref="A25:D25"/>
    <mergeCell ref="A11:E11"/>
    <mergeCell ref="A10:E10"/>
    <mergeCell ref="A8:E8"/>
    <mergeCell ref="A9:E9"/>
    <mergeCell ref="A17:D17"/>
    <mergeCell ref="A19:E19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N34" sqref="N34"/>
    </sheetView>
  </sheetViews>
  <sheetFormatPr defaultColWidth="9.140625" defaultRowHeight="12.75"/>
  <cols>
    <col min="1" max="1" width="29.57421875" style="0" customWidth="1"/>
    <col min="2" max="2" width="16.8515625" style="0" customWidth="1"/>
    <col min="3" max="4" width="15.140625" style="0" customWidth="1"/>
    <col min="5" max="5" width="18.57421875" style="0" customWidth="1"/>
    <col min="6" max="7" width="13.8515625" style="0" customWidth="1"/>
  </cols>
  <sheetData>
    <row r="2" spans="1:7" ht="15">
      <c r="A2" s="183" t="s">
        <v>244</v>
      </c>
      <c r="B2" s="183"/>
      <c r="C2" s="183"/>
      <c r="D2" s="183"/>
      <c r="E2" s="183"/>
      <c r="F2" s="159"/>
      <c r="G2" s="159"/>
    </row>
    <row r="3" spans="1:7" ht="15">
      <c r="A3" s="183" t="s">
        <v>245</v>
      </c>
      <c r="B3" s="183"/>
      <c r="C3" s="183"/>
      <c r="D3" s="183"/>
      <c r="E3" s="183"/>
      <c r="F3" s="159"/>
      <c r="G3" s="159"/>
    </row>
    <row r="4" spans="1:7" ht="12.75">
      <c r="A4" s="186" t="s">
        <v>246</v>
      </c>
      <c r="B4" s="186"/>
      <c r="C4" s="186"/>
      <c r="D4" s="186"/>
      <c r="E4" s="186"/>
      <c r="F4" s="160"/>
      <c r="G4" s="160"/>
    </row>
    <row r="5" s="79" customFormat="1" ht="12.75"/>
    <row r="7" spans="1:7" ht="18.75">
      <c r="A7" s="233" t="s">
        <v>257</v>
      </c>
      <c r="B7" s="233"/>
      <c r="C7" s="233"/>
      <c r="D7" s="233"/>
      <c r="E7" s="233"/>
      <c r="F7" s="35"/>
      <c r="G7" s="35"/>
    </row>
    <row r="8" spans="1:7" ht="12.75">
      <c r="A8" s="234" t="s">
        <v>116</v>
      </c>
      <c r="B8" s="234"/>
      <c r="C8" s="234"/>
      <c r="D8" s="234"/>
      <c r="E8" s="234"/>
      <c r="F8" s="36"/>
      <c r="G8" s="36"/>
    </row>
    <row r="9" spans="1:5" ht="12.75">
      <c r="A9" s="232"/>
      <c r="B9" s="232"/>
      <c r="C9" s="232"/>
      <c r="D9" s="232"/>
      <c r="E9" s="232"/>
    </row>
    <row r="10" spans="1:5" ht="12.75">
      <c r="A10" s="229" t="s">
        <v>229</v>
      </c>
      <c r="B10" s="230"/>
      <c r="C10" s="230"/>
      <c r="D10" s="230"/>
      <c r="E10" s="231"/>
    </row>
    <row r="11" spans="1:5" ht="18">
      <c r="A11" s="33" t="s">
        <v>47</v>
      </c>
      <c r="B11" s="33" t="s">
        <v>64</v>
      </c>
      <c r="C11" s="33" t="s">
        <v>65</v>
      </c>
      <c r="D11" s="33" t="s">
        <v>66</v>
      </c>
      <c r="E11" s="33" t="s">
        <v>67</v>
      </c>
    </row>
    <row r="12" spans="1:5" ht="12.75">
      <c r="A12" s="30" t="s">
        <v>117</v>
      </c>
      <c r="B12" s="31">
        <v>44.33</v>
      </c>
      <c r="C12" s="32">
        <v>12</v>
      </c>
      <c r="D12" s="32">
        <v>2</v>
      </c>
      <c r="E12" s="31">
        <f>B12*D12/C12</f>
        <v>7.388333333333333</v>
      </c>
    </row>
    <row r="13" spans="1:5" ht="12.75">
      <c r="A13" s="30" t="s">
        <v>113</v>
      </c>
      <c r="B13" s="31">
        <v>16.4</v>
      </c>
      <c r="C13" s="32">
        <v>12</v>
      </c>
      <c r="D13" s="32">
        <v>2</v>
      </c>
      <c r="E13" s="31">
        <f>B13*D13/C13</f>
        <v>2.733333333333333</v>
      </c>
    </row>
    <row r="14" spans="1:5" ht="12.75">
      <c r="A14" s="30" t="s">
        <v>114</v>
      </c>
      <c r="B14" s="31">
        <v>60.67</v>
      </c>
      <c r="C14" s="32">
        <v>12</v>
      </c>
      <c r="D14" s="32">
        <v>2</v>
      </c>
      <c r="E14" s="31">
        <f>B14*D14/C14</f>
        <v>10.111666666666666</v>
      </c>
    </row>
    <row r="15" spans="1:5" ht="12.75">
      <c r="A15" s="30" t="s">
        <v>115</v>
      </c>
      <c r="B15" s="31">
        <v>13.9</v>
      </c>
      <c r="C15" s="32">
        <v>12</v>
      </c>
      <c r="D15" s="32">
        <v>2</v>
      </c>
      <c r="E15" s="31">
        <f>B15*D15/C15</f>
        <v>2.316666666666667</v>
      </c>
    </row>
    <row r="16" spans="1:5" ht="12.75">
      <c r="A16" s="226" t="s">
        <v>68</v>
      </c>
      <c r="B16" s="227"/>
      <c r="C16" s="227"/>
      <c r="D16" s="228"/>
      <c r="E16" s="34">
        <f>SUM(E12:E15)</f>
        <v>22.55</v>
      </c>
    </row>
    <row r="18" spans="1:5" ht="12.75">
      <c r="A18" s="229" t="s">
        <v>230</v>
      </c>
      <c r="B18" s="230"/>
      <c r="C18" s="230"/>
      <c r="D18" s="230"/>
      <c r="E18" s="231"/>
    </row>
    <row r="19" spans="1:5" ht="18">
      <c r="A19" s="33" t="s">
        <v>47</v>
      </c>
      <c r="B19" s="33" t="s">
        <v>64</v>
      </c>
      <c r="C19" s="33" t="s">
        <v>65</v>
      </c>
      <c r="D19" s="33" t="s">
        <v>66</v>
      </c>
      <c r="E19" s="33" t="s">
        <v>67</v>
      </c>
    </row>
    <row r="20" spans="1:5" ht="12.75">
      <c r="A20" s="30" t="s">
        <v>117</v>
      </c>
      <c r="B20" s="31">
        <f>B12</f>
        <v>44.33</v>
      </c>
      <c r="C20" s="32">
        <v>12</v>
      </c>
      <c r="D20" s="32">
        <v>2</v>
      </c>
      <c r="E20" s="31">
        <f>B20*D20/C20</f>
        <v>7.388333333333333</v>
      </c>
    </row>
    <row r="21" spans="1:5" ht="12.75">
      <c r="A21" s="226" t="s">
        <v>68</v>
      </c>
      <c r="B21" s="227"/>
      <c r="C21" s="227"/>
      <c r="D21" s="228"/>
      <c r="E21" s="34">
        <f>SUM(E20:E20)</f>
        <v>7.388333333333333</v>
      </c>
    </row>
  </sheetData>
  <sheetProtection/>
  <mergeCells count="10">
    <mergeCell ref="A2:E2"/>
    <mergeCell ref="A3:E3"/>
    <mergeCell ref="A4:E4"/>
    <mergeCell ref="A18:E18"/>
    <mergeCell ref="A21:D21"/>
    <mergeCell ref="A7:E7"/>
    <mergeCell ref="A8:E8"/>
    <mergeCell ref="A9:E9"/>
    <mergeCell ref="A10:E10"/>
    <mergeCell ref="A16:D16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INSS</dc:creator>
  <cp:keywords/>
  <dc:description/>
  <cp:lastModifiedBy>Margareth</cp:lastModifiedBy>
  <cp:lastPrinted>2023-03-22T14:54:44Z</cp:lastPrinted>
  <dcterms:created xsi:type="dcterms:W3CDTF">2014-01-28T11:49:44Z</dcterms:created>
  <dcterms:modified xsi:type="dcterms:W3CDTF">2023-03-22T18:56:30Z</dcterms:modified>
  <cp:category/>
  <cp:version/>
  <cp:contentType/>
  <cp:contentStatus/>
</cp:coreProperties>
</file>