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70" windowHeight="4470" tabRatio="833" activeTab="3"/>
  </bookViews>
  <sheets>
    <sheet name="APÊNDICE I - PLANILHA DE CUSTOS" sheetId="1" r:id="rId1"/>
    <sheet name="SUBITEM I.I-CRONOGRAMA" sheetId="2" r:id="rId2"/>
    <sheet name="SUITEM I.II-FORMAÇÃO DE CUSTO" sheetId="3" r:id="rId3"/>
    <sheet name="Benefícios" sheetId="4" r:id="rId4"/>
    <sheet name="Uniformes" sheetId="5" r:id="rId5"/>
    <sheet name="Exames" sheetId="6" r:id="rId6"/>
  </sheets>
  <definedNames>
    <definedName name="_xlnm.Print_Area" localSheetId="5">'Exames'!$A$1:$E$29</definedName>
    <definedName name="_xlnm.Print_Area" localSheetId="2">'SUITEM I.II-FORMAÇÃO DE CUSTO'!$A$1:$E$118</definedName>
    <definedName name="_xlnm.Print_Area" localSheetId="4">'Uniformes'!$A$1:$E$34</definedName>
  </definedNames>
  <calcPr fullCalcOnLoad="1"/>
</workbook>
</file>

<file path=xl/sharedStrings.xml><?xml version="1.0" encoding="utf-8"?>
<sst xmlns="http://schemas.openxmlformats.org/spreadsheetml/2006/main" count="315" uniqueCount="180">
  <si>
    <t>Salário Normativo da Categoria:</t>
  </si>
  <si>
    <t>Data base da Categoria:</t>
  </si>
  <si>
    <t>CUSTOS</t>
  </si>
  <si>
    <t>MÓDULO 1: COMPOSIÇÃO DA REMUNERAÇÃO</t>
  </si>
  <si>
    <t xml:space="preserve">1 - Composição da Remuneração </t>
  </si>
  <si>
    <t xml:space="preserve">Valor (R$) </t>
  </si>
  <si>
    <t xml:space="preserve">    A - Transporte</t>
  </si>
  <si>
    <t xml:space="preserve">    A - INSS</t>
  </si>
  <si>
    <t xml:space="preserve">    A - 13º salário</t>
  </si>
  <si>
    <t xml:space="preserve">    A - Custos Indiretos</t>
  </si>
  <si>
    <t xml:space="preserve">    B - Lucro</t>
  </si>
  <si>
    <t xml:space="preserve">        C.1 - Tributos Federais (PIS e COFINS)</t>
  </si>
  <si>
    <t xml:space="preserve">        C.2 - Tributos Estaduais (especificar)</t>
  </si>
  <si>
    <t xml:space="preserve">        C.4 - Outros Tributos (especificar)</t>
  </si>
  <si>
    <t>Mão-de-obra vinculada à execução contratual (valor por empregado)</t>
  </si>
  <si>
    <t xml:space="preserve">    A - Módulo 1 - Composição da Remuneração</t>
  </si>
  <si>
    <t>MÓDULO 2: ENCARGOS E BENEFÍCIOS ANUAIS, MENSAIS E DIÁRIOS</t>
  </si>
  <si>
    <t>Total</t>
  </si>
  <si>
    <t xml:space="preserve">Total </t>
  </si>
  <si>
    <t xml:space="preserve">    A - Salário-Base</t>
  </si>
  <si>
    <t xml:space="preserve">    B - Adicional de Periculosidade</t>
  </si>
  <si>
    <t xml:space="preserve">    C - Adicional de Insalubridade</t>
  </si>
  <si>
    <t xml:space="preserve">    E - Adicional de Hora Noturna Reduzida</t>
  </si>
  <si>
    <t>2.3 - Benefícios Mensais e Diários</t>
  </si>
  <si>
    <t xml:space="preserve">    B - Auxílio-Refeição/Alimentação</t>
  </si>
  <si>
    <t>Percentuais</t>
  </si>
  <si>
    <t xml:space="preserve">    2.2 - GPS, FGTS e outras contribuições</t>
  </si>
  <si>
    <t xml:space="preserve">    2.3 - Benefícios Mensais e Diários</t>
  </si>
  <si>
    <t>2 - Encargos e Benefícios Anuais, Mensais e Diários</t>
  </si>
  <si>
    <t>MÓDULO 3: PROVISÃO PARA RESCISÃO</t>
  </si>
  <si>
    <t>3 - Provisão para Rescisão</t>
  </si>
  <si>
    <t xml:space="preserve">    A - Aviso Prévio Indenizado </t>
  </si>
  <si>
    <t>MÓDULO 4: CUSTO DE REPOSIÇÃO DO PROFISSIONAL AUSENTE</t>
  </si>
  <si>
    <t>4 - Custo de Reposição do Profissional Ausente</t>
  </si>
  <si>
    <t>MÓDULO 5: INSUMOS DIVERSOS</t>
  </si>
  <si>
    <t>5 - Insumos Diversos</t>
  </si>
  <si>
    <t>MÓDULO 6: CUSTOS INDIRETOS, TRIBUTOS E LUCRO</t>
  </si>
  <si>
    <t>6 - Custos Indiretos, Tributos e Lucro</t>
  </si>
  <si>
    <t xml:space="preserve">    C - Tributos</t>
  </si>
  <si>
    <t xml:space="preserve">        C.3 - Tributos Municipais (especificar)</t>
  </si>
  <si>
    <t xml:space="preserve">    B - Módulo 2 - Encargos e Benefícios Anuais, Mensais e Diários</t>
  </si>
  <si>
    <t xml:space="preserve">    C - Módulo 3 - Provisão para Rescisão</t>
  </si>
  <si>
    <t xml:space="preserve">    D - Módulo 4 - Custos de Reposição do Profissional Ausente</t>
  </si>
  <si>
    <t xml:space="preserve">    E - Módulo 5 - Insumos Diversos</t>
  </si>
  <si>
    <t>Subtotal (A + B + C + D + E)</t>
  </si>
  <si>
    <t xml:space="preserve">    F - Módulo 6 - Custos Indiretos, Tributos e Lucro</t>
  </si>
  <si>
    <t>Percentuais e Valores de Referência</t>
  </si>
  <si>
    <t>Quantidade</t>
  </si>
  <si>
    <t>DIAS</t>
  </si>
  <si>
    <t>VALOR DA TARIFA</t>
  </si>
  <si>
    <t>VALOR MENSAL</t>
  </si>
  <si>
    <t>Custo Total Mensal (44hs)</t>
  </si>
  <si>
    <t>QTD DE TICKETS</t>
  </si>
  <si>
    <t>VALOR UNITÁRIO</t>
  </si>
  <si>
    <t>EMPREGADO (ESTIPULADO NA CCT)</t>
  </si>
  <si>
    <t>CUSTO TOTAL MENSAL</t>
  </si>
  <si>
    <t>VALOR DO PRÊMIO</t>
  </si>
  <si>
    <t>ITEM</t>
  </si>
  <si>
    <t>BENEFÍCIOS MENSAIS E DIÁRIOS</t>
  </si>
  <si>
    <t>Memória de Cálculo</t>
  </si>
  <si>
    <t xml:space="preserve">    D - Adicional Noturno (incluindo a Hora Noturna Reduzida)</t>
  </si>
  <si>
    <t xml:space="preserve">    F - Outros (especificar)</t>
  </si>
  <si>
    <t>4.1 - Substituto nas Ausências Legais</t>
  </si>
  <si>
    <t xml:space="preserve">    A - Substituto nas Ausências Legais</t>
  </si>
  <si>
    <t>Convenção Coletiva - Registro MTE:</t>
  </si>
  <si>
    <t xml:space="preserve">VALE TRANSPORTE </t>
  </si>
  <si>
    <t xml:space="preserve">VALE REFEIÇÃO </t>
  </si>
  <si>
    <t xml:space="preserve">44 horas semanais </t>
  </si>
  <si>
    <t xml:space="preserve">    A - Uniformes </t>
  </si>
  <si>
    <t xml:space="preserve">    B - Férias e Adicional de Férias</t>
  </si>
  <si>
    <t xml:space="preserve">    2.1 - 13º Salário, Férias e Adicional de Férias</t>
  </si>
  <si>
    <t>EMPREGADO (PAT - CCT)</t>
  </si>
  <si>
    <t>Categoria:</t>
  </si>
  <si>
    <t xml:space="preserve">QUADRO RESUMO DO CUSTO POR EMPREGADO </t>
  </si>
  <si>
    <t>CBO:</t>
  </si>
  <si>
    <t>CUSTO UNITÁRIO MÉDIO (R$)</t>
  </si>
  <si>
    <t>VIDA ÚTIL (MESES)</t>
  </si>
  <si>
    <t>QTD</t>
  </si>
  <si>
    <t xml:space="preserve">CUSTO MENSAL (R$) </t>
  </si>
  <si>
    <t>Avental</t>
  </si>
  <si>
    <t xml:space="preserve">Custo Total Mensal </t>
  </si>
  <si>
    <t>Sapato</t>
  </si>
  <si>
    <t xml:space="preserve">    D - Assistência Odontológica</t>
  </si>
  <si>
    <t xml:space="preserve">ASSITÊNCIA ODONTOLÓGICA </t>
  </si>
  <si>
    <t>UNIFORMES - PREÇOS ESTIMADOS</t>
  </si>
  <si>
    <t>VALOR TOTAL DE 01 (UM) POSTO</t>
  </si>
  <si>
    <t xml:space="preserve">    B - Materiais de Consumo</t>
  </si>
  <si>
    <t xml:space="preserve">    C - Ferramentas e Equipamentos</t>
  </si>
  <si>
    <t xml:space="preserve">    D - Manutenção de equipamentos/reposição de utensílios</t>
  </si>
  <si>
    <t>5135-05</t>
  </si>
  <si>
    <t>Aux. Cozinha</t>
  </si>
  <si>
    <t xml:space="preserve">    H - FGTS</t>
  </si>
  <si>
    <t xml:space="preserve">    I - SECONCI</t>
  </si>
  <si>
    <t>Aux. Creche</t>
  </si>
  <si>
    <t>RJ000951/2022 - 24/05/2022 (SEEACEC)</t>
  </si>
  <si>
    <t>Salário base mensal Auxiliar de Cozinha</t>
  </si>
  <si>
    <t>Salário base mensal Auxiliar de Creche</t>
  </si>
  <si>
    <t>Parcela do Auxiliar de Cozinha (6% salário base mensal)</t>
  </si>
  <si>
    <t>Parcela do Auxiliar de Creche (6% salário base mensal)</t>
  </si>
  <si>
    <t>Custo Total Mensal do Auxiliar de Cozinha</t>
  </si>
  <si>
    <t>Custo Total Mensal do Auxiliar de Creche</t>
  </si>
  <si>
    <t>PLANO DE ASSISTÊNCIA MÉDICA FAMILIAR CO-PARTICIPATIVO</t>
  </si>
  <si>
    <t>BENEFÍCIO SOCIAL FAMILIAR</t>
  </si>
  <si>
    <t xml:space="preserve">    C - Plano de Assistência Médica Familiar Co-participativo</t>
  </si>
  <si>
    <t xml:space="preserve">    E - Benefício Social Familiar</t>
  </si>
  <si>
    <t>AUXILIAR DE COZINHA</t>
  </si>
  <si>
    <t>AUXILIAR DE CRECHE</t>
  </si>
  <si>
    <t>Camisa</t>
  </si>
  <si>
    <t xml:space="preserve">Calça </t>
  </si>
  <si>
    <t xml:space="preserve">    B - SESI ou SESC</t>
  </si>
  <si>
    <t xml:space="preserve">    C - SENAI ou SENAC</t>
  </si>
  <si>
    <t xml:space="preserve">    D - INCRA</t>
  </si>
  <si>
    <t xml:space="preserve">    E - SEBRAE</t>
  </si>
  <si>
    <t xml:space="preserve">    F - Salário Educação</t>
  </si>
  <si>
    <r>
      <t xml:space="preserve">    G - SAT  </t>
    </r>
    <r>
      <rPr>
        <sz val="10"/>
        <rFont val="Arial"/>
        <family val="2"/>
      </rPr>
      <t>(Seguro Contra Acidentes de Trabalho)</t>
    </r>
  </si>
  <si>
    <t xml:space="preserve">    B - Aviso Prévio Trabalhado</t>
  </si>
  <si>
    <t xml:space="preserve">    C - Férias Indenizadas</t>
  </si>
  <si>
    <t xml:space="preserve">    D - Depósito Rescisão Sem Justa Causa</t>
  </si>
  <si>
    <t xml:space="preserve">    E - Indenização Adicional</t>
  </si>
  <si>
    <t>2.1 - 13º Salário, Férias e Adicional de Férias</t>
  </si>
  <si>
    <t>2.2 - GPS, FGTS e outras contribuições                                                                                          (Incide sobre os Módulos 1 e 2.1)</t>
  </si>
  <si>
    <t xml:space="preserve">    F - Incidência do FGTS sobre Aviso Prévio Indenizado</t>
  </si>
  <si>
    <t xml:space="preserve">    G - Incidência do submódulo 2.2 sobre o Aviso PrévioTrabalhado</t>
  </si>
  <si>
    <t xml:space="preserve">    A - Substituto na cobertura de Repouso Semanal Remunerado</t>
  </si>
  <si>
    <t xml:space="preserve">    B - Substituto na cobertura de Feriados</t>
  </si>
  <si>
    <t xml:space="preserve">    C - Substituto na cobertura de Auxílio - Enfermidade</t>
  </si>
  <si>
    <t xml:space="preserve">    D - Substituto na cobertura de Licença Paternidade</t>
  </si>
  <si>
    <t xml:space="preserve">    E - Substituto na cobertura de Faltas Justificadas</t>
  </si>
  <si>
    <t xml:space="preserve">    E - Substituto na cobertura de Dias de Chuva</t>
  </si>
  <si>
    <t xml:space="preserve">    F - Substituto na cobertura de Licença-Maternidade</t>
  </si>
  <si>
    <t xml:space="preserve">    E - Substituto na cobertura de Ausências por Acidente de Trabalho</t>
  </si>
  <si>
    <t>-</t>
  </si>
  <si>
    <t>4.2 - Incidência</t>
  </si>
  <si>
    <t xml:space="preserve">    B - Incidência</t>
  </si>
  <si>
    <t xml:space="preserve">    A - Incidência do submódulo 2.2 sobre os submódulo 2.1 e 4.1</t>
  </si>
  <si>
    <t>Touca descartável</t>
  </si>
  <si>
    <t>Crachá</t>
  </si>
  <si>
    <t>Hemograma</t>
  </si>
  <si>
    <t>Radiografia de Tórax</t>
  </si>
  <si>
    <t>Exame de Urina</t>
  </si>
  <si>
    <t>EXAMES - PREÇOS ESTIMADOS</t>
  </si>
  <si>
    <t>Exame Clínico</t>
  </si>
  <si>
    <t xml:space="preserve">    E - Exames </t>
  </si>
  <si>
    <t>TOTAL</t>
  </si>
  <si>
    <t>VIGIA</t>
  </si>
  <si>
    <t>Salário base mensal Vigia</t>
  </si>
  <si>
    <t>Parcela do Vigia (6% salário base mensal)</t>
  </si>
  <si>
    <t>QTD / DIA</t>
  </si>
  <si>
    <t>Custo Total Mensal do Vigia</t>
  </si>
  <si>
    <t>CBO</t>
  </si>
  <si>
    <t>5174-20</t>
  </si>
  <si>
    <t>TOTAL GERAL</t>
  </si>
  <si>
    <t>PLANILHA FORMAÇÃO DE CUSTOS</t>
  </si>
  <si>
    <t>MÊS 1</t>
  </si>
  <si>
    <t>MÊS 2</t>
  </si>
  <si>
    <t>MÊS 3</t>
  </si>
  <si>
    <t>MÊS 4</t>
  </si>
  <si>
    <t>MÊS 5</t>
  </si>
  <si>
    <t>MÊS 6</t>
  </si>
  <si>
    <t>PARCIAL</t>
  </si>
  <si>
    <t>%</t>
  </si>
  <si>
    <t>ACUMULADO</t>
  </si>
  <si>
    <t>Vigia</t>
  </si>
  <si>
    <t>PREFEITURA MUNICIPAL DE SANTO ANTÔNIO DE PÁDUA</t>
  </si>
  <si>
    <t>Estado do Rio de Janeiro</t>
  </si>
  <si>
    <t>Secretaria de Educação</t>
  </si>
  <si>
    <t>DESCRIÇÃO</t>
  </si>
  <si>
    <t>VALOR TOTAL</t>
  </si>
  <si>
    <t>QUANTIDADE MENSAL</t>
  </si>
  <si>
    <t xml:space="preserve">        PREFEITURA MUNICIPAL DE SANTO ANTÔNIO DE PÁDUA</t>
  </si>
  <si>
    <t xml:space="preserve">      Estado do Rio de Janeiro</t>
  </si>
  <si>
    <t xml:space="preserve">       Secretaria de Educação</t>
  </si>
  <si>
    <t>UNIDADE</t>
  </si>
  <si>
    <t>UNID</t>
  </si>
  <si>
    <t>3311-10</t>
  </si>
  <si>
    <t>QUANTIDADE SEMESTRAL</t>
  </si>
  <si>
    <t>ANEXO XX do Termo de Referência</t>
  </si>
  <si>
    <t>APÊNDICE I AO TERMO DE RFERÊNCIA - PLANILHA ORÇAMENTÁRIA ESTIMADA</t>
  </si>
  <si>
    <t>APÊNDICE I AO TERMO DE REFERÊNCIA - SUBITEM I.I - CRONOGRAMA FÍSICO-FINANCEIRO</t>
  </si>
  <si>
    <t>APÊNDICE I AO TERMO DE REFERÊNCIA - SUITEM I.II</t>
  </si>
</sst>
</file>

<file path=xl/styles.xml><?xml version="1.0" encoding="utf-8"?>
<styleSheet xmlns="http://schemas.openxmlformats.org/spreadsheetml/2006/main">
  <numFmts count="55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_(* #,##0.00_);_(* \(#,##0.00\);_(* \-??_);_(@_)"/>
    <numFmt numFmtId="181" formatCode="&quot;R$ &quot;#,##0.00_);[Red]&quot;(R$ &quot;#,##0.00\)"/>
    <numFmt numFmtId="182" formatCode="[$R$-416]\ #,##0.00;[Red]\-[$R$-416]\ #,##0.00"/>
    <numFmt numFmtId="183" formatCode="&quot;R$&quot;\ #,##0.00"/>
    <numFmt numFmtId="184" formatCode="0.000%"/>
    <numFmt numFmtId="185" formatCode="_-* #,##0.000_-;\-* #,##0.000_-;_-* &quot;-&quot;???_-;_-@_-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  <numFmt numFmtId="190" formatCode="0.0%"/>
    <numFmt numFmtId="191" formatCode="_(* #,##0.000_);_(* \(#,##0.000\);_(* \-??_);_(@_)"/>
    <numFmt numFmtId="192" formatCode="&quot;R$ &quot;#,##0.00"/>
    <numFmt numFmtId="193" formatCode="#,##0.00\ ;&quot; (&quot;#,##0.00\);&quot; -&quot;#\ ;@\ "/>
    <numFmt numFmtId="194" formatCode="#,##0.00\ ;&quot; (&quot;#,##0.00\);&quot; -&quot;#.0\ ;@\ "/>
    <numFmt numFmtId="195" formatCode="_(* #,##0.0000_);_(* \(#,##0.0000\);_(* \-??_);_(@_)"/>
    <numFmt numFmtId="196" formatCode="_(* #,##0.00000_);_(* \(#,##0.00000\);_(* \-??_);_(@_)"/>
    <numFmt numFmtId="197" formatCode="#,###.00"/>
    <numFmt numFmtId="198" formatCode="&quot;Ativar&quot;;&quot;Ativar&quot;;&quot;Desativar&quot;"/>
    <numFmt numFmtId="199" formatCode="_(* #,##0.0_);_(* \(#,##0.0\);_(* \-??_);_(@_)"/>
    <numFmt numFmtId="200" formatCode="_(* #,##0_);_(* \(#,##0\);_(* \-??_);_(@_)"/>
    <numFmt numFmtId="201" formatCode="#,##0.0\ ;&quot; (&quot;#,##0.0\);&quot; -&quot;#\ ;@\ "/>
    <numFmt numFmtId="202" formatCode="#,##0\ ;&quot; (&quot;#,##0\);&quot; -&quot;#\ ;@\ "/>
    <numFmt numFmtId="203" formatCode="#,##0.000;\-#,##0.000"/>
    <numFmt numFmtId="204" formatCode="#,##0.0;\-#,##0.0"/>
    <numFmt numFmtId="205" formatCode="&quot;R$ &quot;#,##0.000"/>
    <numFmt numFmtId="206" formatCode="&quot;R$ &quot;#,##0.0000"/>
    <numFmt numFmtId="207" formatCode="0.00000"/>
    <numFmt numFmtId="208" formatCode="0.0000"/>
    <numFmt numFmtId="209" formatCode="0.000"/>
    <numFmt numFmtId="210" formatCode="#,##0_ ;\-#,##0\ "/>
  </numFmts>
  <fonts count="58">
    <font>
      <sz val="10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23"/>
      <name val="Arial"/>
      <family val="2"/>
    </font>
    <font>
      <b/>
      <sz val="10"/>
      <name val="Verdana"/>
      <family val="2"/>
    </font>
    <font>
      <b/>
      <sz val="14"/>
      <name val="Times New Roman"/>
      <family val="1"/>
    </font>
    <font>
      <b/>
      <sz val="11"/>
      <color indexed="23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18"/>
      <name val="Arial"/>
      <family val="2"/>
    </font>
    <font>
      <sz val="11"/>
      <color indexed="57"/>
      <name val="Arial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9" fillId="21" borderId="5" applyNumberFormat="0" applyAlignment="0" applyProtection="0"/>
    <xf numFmtId="180" fontId="0" fillId="0" borderId="0" applyFill="0" applyBorder="0" applyAlignment="0" applyProtection="0"/>
    <xf numFmtId="16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171" fontId="0" fillId="33" borderId="0" xfId="0" applyNumberFormat="1" applyFont="1" applyFill="1" applyBorder="1" applyAlignment="1">
      <alignment vertical="center"/>
    </xf>
    <xf numFmtId="180" fontId="0" fillId="33" borderId="0" xfId="0" applyNumberFormat="1" applyFont="1" applyFill="1" applyBorder="1" applyAlignment="1">
      <alignment vertical="center"/>
    </xf>
    <xf numFmtId="180" fontId="5" fillId="34" borderId="11" xfId="53" applyFont="1" applyFill="1" applyBorder="1" applyAlignment="1">
      <alignment/>
    </xf>
    <xf numFmtId="171" fontId="5" fillId="34" borderId="11" xfId="53" applyNumberFormat="1" applyFont="1" applyFill="1" applyBorder="1" applyAlignment="1">
      <alignment/>
    </xf>
    <xf numFmtId="180" fontId="5" fillId="35" borderId="11" xfId="0" applyNumberFormat="1" applyFont="1" applyFill="1" applyBorder="1" applyAlignment="1">
      <alignment vertical="center"/>
    </xf>
    <xf numFmtId="180" fontId="5" fillId="36" borderId="11" xfId="0" applyNumberFormat="1" applyFont="1" applyFill="1" applyBorder="1" applyAlignment="1">
      <alignment vertical="center"/>
    </xf>
    <xf numFmtId="180" fontId="6" fillId="36" borderId="11" xfId="53" applyFont="1" applyFill="1" applyBorder="1" applyAlignment="1" applyProtection="1">
      <alignment vertical="center"/>
      <protection/>
    </xf>
    <xf numFmtId="180" fontId="4" fillId="36" borderId="11" xfId="53" applyFont="1" applyFill="1" applyBorder="1" applyAlignment="1" applyProtection="1">
      <alignment vertical="center"/>
      <protection/>
    </xf>
    <xf numFmtId="180" fontId="9" fillId="36" borderId="11" xfId="0" applyNumberFormat="1" applyFont="1" applyFill="1" applyBorder="1" applyAlignment="1">
      <alignment vertical="center"/>
    </xf>
    <xf numFmtId="180" fontId="4" fillId="34" borderId="11" xfId="53" applyFont="1" applyFill="1" applyBorder="1" applyAlignment="1">
      <alignment/>
    </xf>
    <xf numFmtId="0" fontId="0" fillId="36" borderId="0" xfId="0" applyFont="1" applyFill="1" applyAlignment="1">
      <alignment/>
    </xf>
    <xf numFmtId="0" fontId="0" fillId="0" borderId="12" xfId="0" applyFont="1" applyBorder="1" applyAlignment="1">
      <alignment horizontal="left" vertical="center"/>
    </xf>
    <xf numFmtId="192" fontId="0" fillId="0" borderId="12" xfId="47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 wrapText="1"/>
    </xf>
    <xf numFmtId="37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170" fontId="11" fillId="0" borderId="12" xfId="47" applyFont="1" applyFill="1" applyBorder="1" applyAlignment="1" applyProtection="1">
      <alignment horizontal="center" vertical="center"/>
      <protection/>
    </xf>
    <xf numFmtId="192" fontId="11" fillId="37" borderId="12" xfId="47" applyNumberFormat="1" applyFont="1" applyFill="1" applyBorder="1" applyAlignment="1" applyProtection="1">
      <alignment horizontal="center" vertical="center"/>
      <protection/>
    </xf>
    <xf numFmtId="170" fontId="11" fillId="0" borderId="12" xfId="47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>
      <alignment horizontal="center" vertical="center"/>
    </xf>
    <xf numFmtId="192" fontId="0" fillId="38" borderId="12" xfId="47" applyNumberFormat="1" applyFont="1" applyFill="1" applyBorder="1" applyAlignment="1" applyProtection="1">
      <alignment horizontal="center" vertical="center"/>
      <protection/>
    </xf>
    <xf numFmtId="192" fontId="0" fillId="34" borderId="12" xfId="47" applyNumberFormat="1" applyFont="1" applyFill="1" applyBorder="1" applyAlignment="1" applyProtection="1">
      <alignment horizontal="center" vertical="center"/>
      <protection/>
    </xf>
    <xf numFmtId="192" fontId="11" fillId="39" borderId="12" xfId="47" applyNumberFormat="1" applyFont="1" applyFill="1" applyBorder="1" applyAlignment="1" applyProtection="1">
      <alignment horizontal="center" vertical="center"/>
      <protection/>
    </xf>
    <xf numFmtId="183" fontId="11" fillId="0" borderId="12" xfId="47" applyNumberFormat="1" applyFont="1" applyFill="1" applyBorder="1" applyAlignment="1" applyProtection="1">
      <alignment horizontal="center" vertical="center"/>
      <protection/>
    </xf>
    <xf numFmtId="192" fontId="11" fillId="0" borderId="12" xfId="47" applyNumberFormat="1" applyFont="1" applyFill="1" applyBorder="1" applyAlignment="1" applyProtection="1">
      <alignment horizontal="center" vertical="center"/>
      <protection/>
    </xf>
    <xf numFmtId="180" fontId="4" fillId="36" borderId="11" xfId="0" applyNumberFormat="1" applyFont="1" applyFill="1" applyBorder="1" applyAlignment="1">
      <alignment vertical="center"/>
    </xf>
    <xf numFmtId="183" fontId="0" fillId="6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18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183" fontId="12" fillId="2" borderId="11" xfId="0" applyNumberFormat="1" applyFont="1" applyFill="1" applyBorder="1" applyAlignment="1">
      <alignment vertical="center"/>
    </xf>
    <xf numFmtId="0" fontId="8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180" fontId="5" fillId="36" borderId="11" xfId="0" applyNumberFormat="1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left" vertical="center"/>
    </xf>
    <xf numFmtId="0" fontId="0" fillId="36" borderId="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right" vertical="center"/>
    </xf>
    <xf numFmtId="39" fontId="5" fillId="40" borderId="11" xfId="53" applyNumberFormat="1" applyFont="1" applyFill="1" applyBorder="1" applyAlignment="1" applyProtection="1">
      <alignment horizontal="center" vertical="center"/>
      <protection/>
    </xf>
    <xf numFmtId="0" fontId="0" fillId="36" borderId="0" xfId="0" applyFont="1" applyFill="1" applyAlignment="1">
      <alignment vertical="center"/>
    </xf>
    <xf numFmtId="39" fontId="4" fillId="40" borderId="11" xfId="53" applyNumberFormat="1" applyFont="1" applyFill="1" applyBorder="1" applyAlignment="1" applyProtection="1">
      <alignment horizontal="center" vertical="center"/>
      <protection/>
    </xf>
    <xf numFmtId="166" fontId="4" fillId="40" borderId="11" xfId="53" applyNumberFormat="1" applyFont="1" applyFill="1" applyBorder="1" applyAlignment="1" applyProtection="1">
      <alignment horizontal="center" vertical="center"/>
      <protection/>
    </xf>
    <xf numFmtId="0" fontId="11" fillId="41" borderId="11" xfId="0" applyFont="1" applyFill="1" applyBorder="1" applyAlignment="1">
      <alignment horizontal="center" vertical="center" wrapText="1"/>
    </xf>
    <xf numFmtId="0" fontId="11" fillId="42" borderId="11" xfId="0" applyFont="1" applyFill="1" applyBorder="1" applyAlignment="1">
      <alignment vertical="center" wrapText="1"/>
    </xf>
    <xf numFmtId="180" fontId="5" fillId="42" borderId="11" xfId="53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>
      <alignment vertical="center" wrapText="1"/>
    </xf>
    <xf numFmtId="183" fontId="17" fillId="36" borderId="11" xfId="51" applyNumberFormat="1" applyFont="1" applyFill="1" applyBorder="1" applyAlignment="1" applyProtection="1">
      <alignment vertical="center"/>
      <protection/>
    </xf>
    <xf numFmtId="10" fontId="17" fillId="36" borderId="11" xfId="51" applyNumberFormat="1" applyFont="1" applyFill="1" applyBorder="1" applyAlignment="1" applyProtection="1">
      <alignment vertical="center"/>
      <protection/>
    </xf>
    <xf numFmtId="181" fontId="17" fillId="36" borderId="11" xfId="51" applyNumberFormat="1" applyFont="1" applyFill="1" applyBorder="1" applyAlignment="1" applyProtection="1">
      <alignment vertical="center"/>
      <protection/>
    </xf>
    <xf numFmtId="180" fontId="18" fillId="36" borderId="11" xfId="51" applyNumberFormat="1" applyFont="1" applyFill="1" applyBorder="1" applyAlignment="1" applyProtection="1">
      <alignment vertical="center"/>
      <protection/>
    </xf>
    <xf numFmtId="0" fontId="18" fillId="36" borderId="11" xfId="0" applyFont="1" applyFill="1" applyBorder="1" applyAlignment="1">
      <alignment vertical="center"/>
    </xf>
    <xf numFmtId="0" fontId="11" fillId="35" borderId="11" xfId="0" applyFont="1" applyFill="1" applyBorder="1" applyAlignment="1">
      <alignment horizontal="right" vertical="center" wrapText="1"/>
    </xf>
    <xf numFmtId="10" fontId="11" fillId="35" borderId="11" xfId="0" applyNumberFormat="1" applyFont="1" applyFill="1" applyBorder="1" applyAlignment="1">
      <alignment horizontal="right" vertical="center" wrapText="1"/>
    </xf>
    <xf numFmtId="0" fontId="11" fillId="43" borderId="11" xfId="0" applyFont="1" applyFill="1" applyBorder="1" applyAlignment="1">
      <alignment horizontal="left" vertical="center" wrapText="1"/>
    </xf>
    <xf numFmtId="180" fontId="5" fillId="44" borderId="11" xfId="53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>
      <alignment vertical="center"/>
    </xf>
    <xf numFmtId="0" fontId="11" fillId="36" borderId="11" xfId="0" applyFont="1" applyFill="1" applyBorder="1" applyAlignment="1">
      <alignment horizontal="right" vertical="center" wrapText="1"/>
    </xf>
    <xf numFmtId="0" fontId="11" fillId="44" borderId="11" xfId="0" applyFont="1" applyFill="1" applyBorder="1" applyAlignment="1">
      <alignment vertical="center" wrapText="1"/>
    </xf>
    <xf numFmtId="0" fontId="11" fillId="42" borderId="11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left" vertical="center" wrapText="1"/>
    </xf>
    <xf numFmtId="10" fontId="18" fillId="42" borderId="11" xfId="51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 wrapText="1"/>
    </xf>
    <xf numFmtId="0" fontId="11" fillId="45" borderId="11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180" fontId="5" fillId="46" borderId="11" xfId="53" applyFont="1" applyFill="1" applyBorder="1" applyAlignment="1" applyProtection="1">
      <alignment horizontal="center" vertical="center"/>
      <protection/>
    </xf>
    <xf numFmtId="10" fontId="17" fillId="36" borderId="11" xfId="51" applyNumberFormat="1" applyFont="1" applyFill="1" applyBorder="1" applyAlignment="1" applyProtection="1">
      <alignment horizontal="center" vertical="center"/>
      <protection/>
    </xf>
    <xf numFmtId="10" fontId="19" fillId="36" borderId="11" xfId="0" applyNumberFormat="1" applyFont="1" applyFill="1" applyBorder="1" applyAlignment="1">
      <alignment horizontal="center" vertical="center"/>
    </xf>
    <xf numFmtId="181" fontId="17" fillId="36" borderId="11" xfId="51" applyNumberFormat="1" applyFont="1" applyFill="1" applyBorder="1" applyAlignment="1" applyProtection="1">
      <alignment horizontal="center" vertical="center"/>
      <protection/>
    </xf>
    <xf numFmtId="10" fontId="20" fillId="36" borderId="11" xfId="0" applyNumberFormat="1" applyFont="1" applyFill="1" applyBorder="1" applyAlignment="1">
      <alignment horizontal="center" vertical="center" wrapText="1"/>
    </xf>
    <xf numFmtId="10" fontId="11" fillId="35" borderId="11" xfId="0" applyNumberFormat="1" applyFont="1" applyFill="1" applyBorder="1" applyAlignment="1">
      <alignment horizontal="center" vertical="center" wrapText="1"/>
    </xf>
    <xf numFmtId="175" fontId="17" fillId="34" borderId="11" xfId="51" applyNumberFormat="1" applyFont="1" applyFill="1" applyBorder="1" applyAlignment="1">
      <alignment horizontal="center"/>
    </xf>
    <xf numFmtId="0" fontId="18" fillId="35" borderId="11" xfId="0" applyFont="1" applyFill="1" applyBorder="1" applyAlignment="1">
      <alignment horizontal="center" vertical="center"/>
    </xf>
    <xf numFmtId="10" fontId="6" fillId="36" borderId="11" xfId="51" applyNumberFormat="1" applyFont="1" applyFill="1" applyBorder="1" applyAlignment="1" applyProtection="1">
      <alignment horizontal="center" vertical="center"/>
      <protection/>
    </xf>
    <xf numFmtId="0" fontId="11" fillId="42" borderId="11" xfId="0" applyFont="1" applyFill="1" applyBorder="1" applyAlignment="1">
      <alignment horizontal="center" vertical="center" wrapText="1"/>
    </xf>
    <xf numFmtId="183" fontId="0" fillId="33" borderId="0" xfId="0" applyNumberFormat="1" applyFont="1" applyFill="1" applyBorder="1" applyAlignment="1">
      <alignment vertical="center"/>
    </xf>
    <xf numFmtId="181" fontId="57" fillId="36" borderId="11" xfId="51" applyNumberFormat="1" applyFont="1" applyFill="1" applyBorder="1" applyAlignment="1" applyProtection="1">
      <alignment horizontal="center" vertical="center"/>
      <protection/>
    </xf>
    <xf numFmtId="180" fontId="57" fillId="36" borderId="11" xfId="53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3" fontId="1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vertical="center"/>
    </xf>
    <xf numFmtId="166" fontId="4" fillId="47" borderId="11" xfId="53" applyNumberFormat="1" applyFont="1" applyFill="1" applyBorder="1" applyAlignment="1" applyProtection="1">
      <alignment horizontal="center" vertical="center"/>
      <protection/>
    </xf>
    <xf numFmtId="0" fontId="11" fillId="48" borderId="13" xfId="0" applyFont="1" applyFill="1" applyBorder="1" applyAlignment="1">
      <alignment vertical="center" wrapText="1"/>
    </xf>
    <xf numFmtId="0" fontId="11" fillId="48" borderId="14" xfId="0" applyFont="1" applyFill="1" applyBorder="1" applyAlignment="1">
      <alignment vertical="center" wrapText="1"/>
    </xf>
    <xf numFmtId="0" fontId="11" fillId="48" borderId="15" xfId="0" applyFont="1" applyFill="1" applyBorder="1" applyAlignment="1">
      <alignment vertical="center" wrapText="1"/>
    </xf>
    <xf numFmtId="0" fontId="11" fillId="36" borderId="13" xfId="0" applyFont="1" applyFill="1" applyBorder="1" applyAlignment="1">
      <alignment vertical="center" wrapText="1"/>
    </xf>
    <xf numFmtId="0" fontId="11" fillId="36" borderId="14" xfId="0" applyFont="1" applyFill="1" applyBorder="1" applyAlignment="1">
      <alignment vertical="center" wrapText="1"/>
    </xf>
    <xf numFmtId="0" fontId="11" fillId="36" borderId="15" xfId="0" applyFont="1" applyFill="1" applyBorder="1" applyAlignment="1">
      <alignment vertical="center" wrapText="1"/>
    </xf>
    <xf numFmtId="171" fontId="4" fillId="34" borderId="11" xfId="53" applyNumberFormat="1" applyFont="1" applyFill="1" applyBorder="1" applyAlignment="1">
      <alignment/>
    </xf>
    <xf numFmtId="0" fontId="11" fillId="0" borderId="0" xfId="0" applyFont="1" applyAlignment="1">
      <alignment vertical="center"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3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170" fontId="0" fillId="0" borderId="11" xfId="47" applyBorder="1" applyAlignment="1">
      <alignment horizontal="center" vertical="center"/>
    </xf>
    <xf numFmtId="170" fontId="0" fillId="0" borderId="11" xfId="47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170" fontId="11" fillId="32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170" fontId="11" fillId="32" borderId="13" xfId="0" applyNumberFormat="1" applyFont="1" applyFill="1" applyBorder="1" applyAlignment="1">
      <alignment horizontal="center" vertical="center"/>
    </xf>
    <xf numFmtId="170" fontId="11" fillId="32" borderId="14" xfId="0" applyNumberFormat="1" applyFont="1" applyFill="1" applyBorder="1" applyAlignment="1">
      <alignment horizontal="center" vertical="center"/>
    </xf>
    <xf numFmtId="170" fontId="0" fillId="0" borderId="11" xfId="0" applyNumberFormat="1" applyBorder="1" applyAlignment="1">
      <alignment/>
    </xf>
    <xf numFmtId="170" fontId="11" fillId="0" borderId="11" xfId="0" applyNumberFormat="1" applyFont="1" applyBorder="1" applyAlignment="1">
      <alignment/>
    </xf>
    <xf numFmtId="170" fontId="11" fillId="32" borderId="11" xfId="0" applyNumberFormat="1" applyFont="1" applyFill="1" applyBorder="1" applyAlignment="1">
      <alignment/>
    </xf>
    <xf numFmtId="10" fontId="11" fillId="0" borderId="11" xfId="51" applyNumberFormat="1" applyFont="1" applyBorder="1" applyAlignment="1">
      <alignment horizontal="center"/>
    </xf>
    <xf numFmtId="9" fontId="11" fillId="0" borderId="11" xfId="5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0" borderId="15" xfId="0" applyFont="1" applyBorder="1" applyAlignment="1">
      <alignment horizontal="right" vertical="center"/>
    </xf>
    <xf numFmtId="170" fontId="11" fillId="32" borderId="13" xfId="0" applyNumberFormat="1" applyFont="1" applyFill="1" applyBorder="1" applyAlignment="1">
      <alignment/>
    </xf>
    <xf numFmtId="170" fontId="11" fillId="32" borderId="14" xfId="0" applyNumberFormat="1" applyFont="1" applyFill="1" applyBorder="1" applyAlignment="1">
      <alignment/>
    </xf>
    <xf numFmtId="170" fontId="11" fillId="32" borderId="15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170" fontId="11" fillId="32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0" fontId="0" fillId="0" borderId="0" xfId="0" applyNumberFormat="1" applyFont="1" applyFill="1" applyAlignment="1">
      <alignment vertical="center"/>
    </xf>
    <xf numFmtId="171" fontId="1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14" fontId="0" fillId="40" borderId="13" xfId="0" applyNumberFormat="1" applyFont="1" applyFill="1" applyBorder="1" applyAlignment="1">
      <alignment horizontal="center" vertical="center"/>
    </xf>
    <xf numFmtId="14" fontId="0" fillId="40" borderId="14" xfId="0" applyNumberFormat="1" applyFont="1" applyFill="1" applyBorder="1" applyAlignment="1">
      <alignment horizontal="center" vertical="center"/>
    </xf>
    <xf numFmtId="14" fontId="0" fillId="40" borderId="15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 wrapText="1"/>
    </xf>
    <xf numFmtId="0" fontId="16" fillId="49" borderId="19" xfId="0" applyFont="1" applyFill="1" applyBorder="1" applyAlignment="1">
      <alignment horizontal="center" vertical="center" wrapText="1"/>
    </xf>
    <xf numFmtId="0" fontId="16" fillId="49" borderId="16" xfId="0" applyFont="1" applyFill="1" applyBorder="1" applyAlignment="1">
      <alignment horizontal="center" vertical="center" wrapText="1"/>
    </xf>
    <xf numFmtId="0" fontId="16" fillId="49" borderId="13" xfId="0" applyFont="1" applyFill="1" applyBorder="1" applyAlignment="1">
      <alignment horizontal="center" vertical="center" wrapText="1"/>
    </xf>
    <xf numFmtId="0" fontId="16" fillId="49" borderId="14" xfId="0" applyFont="1" applyFill="1" applyBorder="1" applyAlignment="1">
      <alignment horizontal="center" vertical="center" wrapText="1"/>
    </xf>
    <xf numFmtId="0" fontId="16" fillId="49" borderId="15" xfId="0" applyFont="1" applyFill="1" applyBorder="1" applyAlignment="1">
      <alignment horizontal="center" vertical="center" wrapText="1"/>
    </xf>
    <xf numFmtId="0" fontId="11" fillId="46" borderId="11" xfId="0" applyFont="1" applyFill="1" applyBorder="1" applyAlignment="1">
      <alignment horizontal="left" vertical="center" wrapText="1"/>
    </xf>
    <xf numFmtId="0" fontId="11" fillId="36" borderId="11" xfId="0" applyFont="1" applyFill="1" applyBorder="1" applyAlignment="1">
      <alignment horizontal="left" vertical="center" wrapText="1"/>
    </xf>
    <xf numFmtId="0" fontId="16" fillId="50" borderId="19" xfId="0" applyFont="1" applyFill="1" applyBorder="1" applyAlignment="1">
      <alignment horizontal="center" vertical="center" wrapText="1"/>
    </xf>
    <xf numFmtId="0" fontId="16" fillId="50" borderId="16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left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11" fillId="51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3" fillId="36" borderId="0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/>
    </xf>
    <xf numFmtId="0" fontId="11" fillId="39" borderId="12" xfId="0" applyFont="1" applyFill="1" applyBorder="1" applyAlignment="1">
      <alignment horizontal="center"/>
    </xf>
    <xf numFmtId="0" fontId="11" fillId="51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876300</xdr:colOff>
      <xdr:row>2</xdr:row>
      <xdr:rowOff>171450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rcRect t="19908" b="28703"/>
        <a:stretch>
          <a:fillRect/>
        </a:stretch>
      </xdr:blipFill>
      <xdr:spPr>
        <a:xfrm>
          <a:off x="76200" y="0"/>
          <a:ext cx="1285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0</xdr:row>
      <xdr:rowOff>66675</xdr:rowOff>
    </xdr:from>
    <xdr:to>
      <xdr:col>9</xdr:col>
      <xdr:colOff>19050</xdr:colOff>
      <xdr:row>3</xdr:row>
      <xdr:rowOff>114300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rcRect l="13427" t="12013" r="12013" b="12013"/>
        <a:stretch>
          <a:fillRect/>
        </a:stretch>
      </xdr:blipFill>
      <xdr:spPr>
        <a:xfrm>
          <a:off x="8343900" y="66675"/>
          <a:ext cx="704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114300</xdr:rowOff>
    </xdr:from>
    <xdr:to>
      <xdr:col>2</xdr:col>
      <xdr:colOff>1866900</xdr:colOff>
      <xdr:row>4</xdr:row>
      <xdr:rowOff>114300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rcRect t="19908" b="28703"/>
        <a:stretch>
          <a:fillRect/>
        </a:stretch>
      </xdr:blipFill>
      <xdr:spPr>
        <a:xfrm>
          <a:off x="1714500" y="114300"/>
          <a:ext cx="1638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0</xdr:row>
      <xdr:rowOff>85725</xdr:rowOff>
    </xdr:from>
    <xdr:to>
      <xdr:col>8</xdr:col>
      <xdr:colOff>57150</xdr:colOff>
      <xdr:row>4</xdr:row>
      <xdr:rowOff>152400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rcRect l="13427" t="12013" r="12013" b="12013"/>
        <a:stretch>
          <a:fillRect/>
        </a:stretch>
      </xdr:blipFill>
      <xdr:spPr>
        <a:xfrm>
          <a:off x="7924800" y="85725"/>
          <a:ext cx="885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628650</xdr:colOff>
      <xdr:row>0</xdr:row>
      <xdr:rowOff>47625</xdr:rowOff>
    </xdr:from>
    <xdr:to>
      <xdr:col>0</xdr:col>
      <xdr:colOff>2276475</xdr:colOff>
      <xdr:row>4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t="19908" b="28703"/>
        <a:stretch>
          <a:fillRect/>
        </a:stretch>
      </xdr:blipFill>
      <xdr:spPr>
        <a:xfrm>
          <a:off x="628650" y="47625"/>
          <a:ext cx="1647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0</xdr:row>
      <xdr:rowOff>76200</xdr:rowOff>
    </xdr:from>
    <xdr:to>
      <xdr:col>4</xdr:col>
      <xdr:colOff>1133475</xdr:colOff>
      <xdr:row>4</xdr:row>
      <xdr:rowOff>114300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rcRect l="13427" t="12013" r="12013" b="12013"/>
        <a:stretch>
          <a:fillRect/>
        </a:stretch>
      </xdr:blipFill>
      <xdr:spPr>
        <a:xfrm>
          <a:off x="8782050" y="7620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0</xdr:col>
      <xdr:colOff>1685925</xdr:colOff>
      <xdr:row>5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t="19908" b="28703"/>
        <a:stretch>
          <a:fillRect/>
        </a:stretch>
      </xdr:blipFill>
      <xdr:spPr>
        <a:xfrm>
          <a:off x="47625" y="38100"/>
          <a:ext cx="1638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1038225</xdr:colOff>
      <xdr:row>0</xdr:row>
      <xdr:rowOff>57150</xdr:rowOff>
    </xdr:from>
    <xdr:to>
      <xdr:col>4</xdr:col>
      <xdr:colOff>866775</xdr:colOff>
      <xdr:row>5</xdr:row>
      <xdr:rowOff>104775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rcRect l="13427" t="12013" r="12013" b="12013"/>
        <a:stretch>
          <a:fillRect/>
        </a:stretch>
      </xdr:blipFill>
      <xdr:spPr>
        <a:xfrm>
          <a:off x="5686425" y="57150"/>
          <a:ext cx="895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104775</xdr:rowOff>
    </xdr:from>
    <xdr:to>
      <xdr:col>0</xdr:col>
      <xdr:colOff>1362075</xdr:colOff>
      <xdr:row>5</xdr:row>
      <xdr:rowOff>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rcRect t="19908" b="28703"/>
        <a:stretch>
          <a:fillRect/>
        </a:stretch>
      </xdr:blipFill>
      <xdr:spPr>
        <a:xfrm>
          <a:off x="57150" y="104775"/>
          <a:ext cx="1304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0</xdr:row>
      <xdr:rowOff>28575</xdr:rowOff>
    </xdr:from>
    <xdr:to>
      <xdr:col>4</xdr:col>
      <xdr:colOff>1304925</xdr:colOff>
      <xdr:row>5</xdr:row>
      <xdr:rowOff>66675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rcRect l="13427" t="12013" r="12013" b="12013"/>
        <a:stretch>
          <a:fillRect/>
        </a:stretch>
      </xdr:blipFill>
      <xdr:spPr>
        <a:xfrm>
          <a:off x="5448300" y="28575"/>
          <a:ext cx="885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0</xdr:col>
      <xdr:colOff>1333500</xdr:colOff>
      <xdr:row>4</xdr:row>
      <xdr:rowOff>142875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rcRect t="19908" b="28703"/>
        <a:stretch>
          <a:fillRect/>
        </a:stretch>
      </xdr:blipFill>
      <xdr:spPr>
        <a:xfrm>
          <a:off x="28575" y="85725"/>
          <a:ext cx="1304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0</xdr:row>
      <xdr:rowOff>47625</xdr:rowOff>
    </xdr:from>
    <xdr:to>
      <xdr:col>4</xdr:col>
      <xdr:colOff>1152525</xdr:colOff>
      <xdr:row>5</xdr:row>
      <xdr:rowOff>85725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rcRect l="13427" t="12013" r="12013" b="12013"/>
        <a:stretch>
          <a:fillRect/>
        </a:stretch>
      </xdr:blipFill>
      <xdr:spPr>
        <a:xfrm>
          <a:off x="5419725" y="47625"/>
          <a:ext cx="885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7.28125" style="90" customWidth="1"/>
    <col min="2" max="2" width="14.7109375" style="0" customWidth="1"/>
    <col min="3" max="3" width="25.8515625" style="0" customWidth="1"/>
    <col min="4" max="4" width="11.421875" style="0" customWidth="1"/>
    <col min="5" max="5" width="13.140625" style="90" bestFit="1" customWidth="1"/>
    <col min="6" max="6" width="16.7109375" style="0" bestFit="1" customWidth="1"/>
    <col min="7" max="7" width="14.8515625" style="90" customWidth="1"/>
    <col min="8" max="8" width="15.57421875" style="90" customWidth="1"/>
    <col min="9" max="9" width="15.8515625" style="90" bestFit="1" customWidth="1"/>
    <col min="10" max="10" width="14.28125" style="0" bestFit="1" customWidth="1"/>
  </cols>
  <sheetData>
    <row r="1" spans="1:9" ht="23.25" customHeight="1">
      <c r="A1" s="103"/>
      <c r="B1" s="103"/>
      <c r="C1" s="103"/>
      <c r="D1" s="103"/>
      <c r="E1" s="103"/>
      <c r="F1" s="103"/>
      <c r="G1" s="103"/>
      <c r="H1" s="103"/>
      <c r="I1" s="103"/>
    </row>
    <row r="2" spans="1:9" ht="15">
      <c r="A2" s="148" t="s">
        <v>163</v>
      </c>
      <c r="B2" s="149"/>
      <c r="C2" s="149"/>
      <c r="D2" s="149"/>
      <c r="E2" s="149"/>
      <c r="F2" s="149"/>
      <c r="G2" s="149"/>
      <c r="H2" s="149"/>
      <c r="I2" s="149"/>
    </row>
    <row r="3" spans="1:9" ht="15">
      <c r="A3" s="148" t="s">
        <v>164</v>
      </c>
      <c r="B3" s="149"/>
      <c r="C3" s="149"/>
      <c r="D3" s="149"/>
      <c r="E3" s="149"/>
      <c r="F3" s="149"/>
      <c r="G3" s="149"/>
      <c r="H3" s="149"/>
      <c r="I3" s="149"/>
    </row>
    <row r="4" spans="1:9" ht="12.75">
      <c r="A4" s="150" t="s">
        <v>165</v>
      </c>
      <c r="B4" s="151"/>
      <c r="C4" s="151"/>
      <c r="D4" s="151"/>
      <c r="E4" s="151"/>
      <c r="F4" s="151"/>
      <c r="G4" s="151"/>
      <c r="H4" s="151"/>
      <c r="I4" s="151"/>
    </row>
    <row r="5" spans="2:8" ht="12.75">
      <c r="B5" s="152"/>
      <c r="C5" s="152"/>
      <c r="D5" s="152"/>
      <c r="E5" s="152"/>
      <c r="F5" s="152"/>
      <c r="G5" s="152"/>
      <c r="H5" s="144"/>
    </row>
    <row r="6" spans="1:19" ht="24" customHeight="1">
      <c r="A6" s="145" t="s">
        <v>177</v>
      </c>
      <c r="B6" s="145"/>
      <c r="C6" s="145"/>
      <c r="D6" s="145"/>
      <c r="E6" s="145"/>
      <c r="F6" s="145"/>
      <c r="G6" s="145"/>
      <c r="H6" s="145"/>
      <c r="I6" s="145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9" s="100" customFormat="1" ht="27.75" customHeight="1">
      <c r="A7" s="113" t="s">
        <v>57</v>
      </c>
      <c r="B7" s="113" t="s">
        <v>149</v>
      </c>
      <c r="C7" s="114" t="s">
        <v>166</v>
      </c>
      <c r="D7" s="113" t="s">
        <v>172</v>
      </c>
      <c r="E7" s="113" t="s">
        <v>168</v>
      </c>
      <c r="F7" s="113" t="s">
        <v>175</v>
      </c>
      <c r="G7" s="113" t="s">
        <v>53</v>
      </c>
      <c r="H7" s="113" t="s">
        <v>50</v>
      </c>
      <c r="I7" s="113" t="s">
        <v>167</v>
      </c>
    </row>
    <row r="8" spans="1:9" s="3" customFormat="1" ht="22.5" customHeight="1">
      <c r="A8" s="106">
        <v>1</v>
      </c>
      <c r="B8" s="107" t="str">
        <f>'SUITEM I.II-FORMAÇÃO DE CUSTO'!C13</f>
        <v>5135-05</v>
      </c>
      <c r="C8" s="108" t="s">
        <v>105</v>
      </c>
      <c r="D8" s="106" t="s">
        <v>173</v>
      </c>
      <c r="E8" s="106">
        <v>30</v>
      </c>
      <c r="F8" s="106">
        <f>E8*6</f>
        <v>180</v>
      </c>
      <c r="G8" s="109">
        <f>'SUITEM I.II-FORMAÇÃO DE CUSTO'!C117</f>
        <v>4044.89</v>
      </c>
      <c r="H8" s="109">
        <f>ROUND(G8*E8,2)</f>
        <v>121346.7</v>
      </c>
      <c r="I8" s="110">
        <f>ROUND(F8*G8,2)</f>
        <v>728080.2</v>
      </c>
    </row>
    <row r="9" spans="1:9" s="3" customFormat="1" ht="22.5" customHeight="1">
      <c r="A9" s="106">
        <v>2</v>
      </c>
      <c r="B9" s="107" t="str">
        <f>'SUITEM I.II-FORMAÇÃO DE CUSTO'!D13</f>
        <v>3311-10</v>
      </c>
      <c r="C9" s="108" t="s">
        <v>106</v>
      </c>
      <c r="D9" s="106" t="s">
        <v>173</v>
      </c>
      <c r="E9" s="106">
        <v>30</v>
      </c>
      <c r="F9" s="106">
        <f>E9*6</f>
        <v>180</v>
      </c>
      <c r="G9" s="109">
        <f>'SUITEM I.II-FORMAÇÃO DE CUSTO'!D117</f>
        <v>3989.17</v>
      </c>
      <c r="H9" s="109">
        <f>ROUND(G9*E9,2)</f>
        <v>119675.1</v>
      </c>
      <c r="I9" s="110">
        <f>ROUND(F9*G9,2)</f>
        <v>718050.6</v>
      </c>
    </row>
    <row r="10" spans="1:9" s="3" customFormat="1" ht="26.25" customHeight="1">
      <c r="A10" s="106">
        <v>3</v>
      </c>
      <c r="B10" s="106" t="s">
        <v>150</v>
      </c>
      <c r="C10" s="111" t="s">
        <v>144</v>
      </c>
      <c r="D10" s="106" t="s">
        <v>173</v>
      </c>
      <c r="E10" s="106">
        <v>3</v>
      </c>
      <c r="F10" s="106">
        <f>E10*6</f>
        <v>18</v>
      </c>
      <c r="G10" s="109">
        <f>'SUITEM I.II-FORMAÇÃO DE CUSTO'!E117</f>
        <v>5017.93</v>
      </c>
      <c r="H10" s="109">
        <f>ROUND(G10*E10,2)</f>
        <v>15053.79</v>
      </c>
      <c r="I10" s="110">
        <f>ROUND(F10*G10,2)</f>
        <v>90322.74</v>
      </c>
    </row>
    <row r="11" spans="1:10" ht="15.75" customHeight="1">
      <c r="A11" s="115"/>
      <c r="B11" s="116"/>
      <c r="C11" s="116"/>
      <c r="D11" s="131"/>
      <c r="E11" s="116"/>
      <c r="F11" s="146" t="s">
        <v>151</v>
      </c>
      <c r="G11" s="147"/>
      <c r="H11" s="112">
        <f>SUM(H8:H10)</f>
        <v>256075.59</v>
      </c>
      <c r="I11" s="112">
        <f>SUM(I8:I10)</f>
        <v>1536453.5399999998</v>
      </c>
      <c r="J11" s="101"/>
    </row>
    <row r="13" ht="12.75">
      <c r="I13" s="102"/>
    </row>
  </sheetData>
  <sheetProtection/>
  <mergeCells count="6">
    <mergeCell ref="A6:I6"/>
    <mergeCell ref="F11:G11"/>
    <mergeCell ref="A2:I2"/>
    <mergeCell ref="A3:I3"/>
    <mergeCell ref="A4:I4"/>
    <mergeCell ref="B5:G5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10.28125" style="0" customWidth="1"/>
    <col min="2" max="2" width="12.00390625" style="0" customWidth="1"/>
    <col min="3" max="3" width="29.7109375" style="0" customWidth="1"/>
    <col min="4" max="4" width="15.28125" style="0" customWidth="1"/>
    <col min="5" max="9" width="16.00390625" style="0" bestFit="1" customWidth="1"/>
    <col min="10" max="10" width="15.8515625" style="0" bestFit="1" customWidth="1"/>
  </cols>
  <sheetData>
    <row r="1" spans="1:7" ht="23.25" customHeight="1">
      <c r="A1" s="103"/>
      <c r="B1" s="103"/>
      <c r="C1" s="103"/>
      <c r="D1" s="103"/>
      <c r="E1" s="103"/>
      <c r="F1" s="103"/>
      <c r="G1" s="103"/>
    </row>
    <row r="2" spans="1:10" ht="15">
      <c r="A2" s="148" t="s">
        <v>163</v>
      </c>
      <c r="B2" s="149"/>
      <c r="C2" s="149"/>
      <c r="D2" s="149"/>
      <c r="E2" s="149"/>
      <c r="F2" s="149"/>
      <c r="G2" s="149"/>
      <c r="H2" s="153"/>
      <c r="I2" s="153"/>
      <c r="J2" s="153"/>
    </row>
    <row r="3" spans="1:10" ht="15">
      <c r="A3" s="148" t="s">
        <v>164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 ht="12.75">
      <c r="A4" s="150" t="s">
        <v>165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7" ht="12.75">
      <c r="A5" s="90"/>
      <c r="D5" s="90"/>
      <c r="F5" s="90"/>
      <c r="G5" s="90"/>
    </row>
    <row r="6" ht="12" customHeight="1"/>
    <row r="7" spans="1:10" ht="24" customHeight="1">
      <c r="A7" s="145" t="s">
        <v>178</v>
      </c>
      <c r="B7" s="145"/>
      <c r="C7" s="145"/>
      <c r="D7" s="145"/>
      <c r="E7" s="145"/>
      <c r="F7" s="145"/>
      <c r="G7" s="145"/>
      <c r="H7" s="145"/>
      <c r="I7" s="145"/>
      <c r="J7" s="145"/>
    </row>
    <row r="8" spans="1:10" s="3" customFormat="1" ht="20.25" customHeight="1">
      <c r="A8" s="122" t="s">
        <v>57</v>
      </c>
      <c r="B8" s="122" t="s">
        <v>149</v>
      </c>
      <c r="C8" s="123" t="s">
        <v>166</v>
      </c>
      <c r="D8" s="122" t="s">
        <v>153</v>
      </c>
      <c r="E8" s="122" t="s">
        <v>154</v>
      </c>
      <c r="F8" s="122" t="s">
        <v>155</v>
      </c>
      <c r="G8" s="122" t="s">
        <v>156</v>
      </c>
      <c r="H8" s="122" t="s">
        <v>157</v>
      </c>
      <c r="I8" s="122" t="s">
        <v>158</v>
      </c>
      <c r="J8" s="122" t="s">
        <v>143</v>
      </c>
    </row>
    <row r="9" spans="1:10" ht="22.5" customHeight="1">
      <c r="A9" s="106">
        <v>1</v>
      </c>
      <c r="B9" s="107" t="str">
        <f>'APÊNDICE I - PLANILHA DE CUSTOS'!B8</f>
        <v>5135-05</v>
      </c>
      <c r="C9" s="108" t="str">
        <f>'APÊNDICE I - PLANILHA DE CUSTOS'!C8</f>
        <v>AUXILIAR DE COZINHA</v>
      </c>
      <c r="D9" s="117">
        <f>'APÊNDICE I - PLANILHA DE CUSTOS'!$I$8/6</f>
        <v>121346.7</v>
      </c>
      <c r="E9" s="117">
        <f>'APÊNDICE I - PLANILHA DE CUSTOS'!$I$8/6</f>
        <v>121346.7</v>
      </c>
      <c r="F9" s="117">
        <f>'APÊNDICE I - PLANILHA DE CUSTOS'!$I$8/6</f>
        <v>121346.7</v>
      </c>
      <c r="G9" s="117">
        <f>'APÊNDICE I - PLANILHA DE CUSTOS'!$I$8/6</f>
        <v>121346.7</v>
      </c>
      <c r="H9" s="117">
        <f>'APÊNDICE I - PLANILHA DE CUSTOS'!$I$8/6</f>
        <v>121346.7</v>
      </c>
      <c r="I9" s="117">
        <f>'APÊNDICE I - PLANILHA DE CUSTOS'!$I$8/6</f>
        <v>121346.7</v>
      </c>
      <c r="J9" s="118">
        <f>SUM(D9:I9)</f>
        <v>728080.2</v>
      </c>
    </row>
    <row r="10" spans="1:10" ht="22.5" customHeight="1">
      <c r="A10" s="106">
        <v>2</v>
      </c>
      <c r="B10" s="107" t="str">
        <f>'APÊNDICE I - PLANILHA DE CUSTOS'!B9</f>
        <v>3311-10</v>
      </c>
      <c r="C10" s="108" t="str">
        <f>'APÊNDICE I - PLANILHA DE CUSTOS'!C9</f>
        <v>AUXILIAR DE CRECHE</v>
      </c>
      <c r="D10" s="117">
        <f>'APÊNDICE I - PLANILHA DE CUSTOS'!$I$9/6</f>
        <v>119675.09999999999</v>
      </c>
      <c r="E10" s="117">
        <f>'APÊNDICE I - PLANILHA DE CUSTOS'!$I$9/6</f>
        <v>119675.09999999999</v>
      </c>
      <c r="F10" s="117">
        <f>'APÊNDICE I - PLANILHA DE CUSTOS'!$I$9/6</f>
        <v>119675.09999999999</v>
      </c>
      <c r="G10" s="117">
        <f>'APÊNDICE I - PLANILHA DE CUSTOS'!$I$9/6</f>
        <v>119675.09999999999</v>
      </c>
      <c r="H10" s="117">
        <f>'APÊNDICE I - PLANILHA DE CUSTOS'!$I$9/6</f>
        <v>119675.09999999999</v>
      </c>
      <c r="I10" s="117">
        <f>'APÊNDICE I - PLANILHA DE CUSTOS'!$I$9/6</f>
        <v>119675.09999999999</v>
      </c>
      <c r="J10" s="118">
        <f>SUM(D10:I10)</f>
        <v>718050.6</v>
      </c>
    </row>
    <row r="11" spans="1:10" ht="22.5" customHeight="1">
      <c r="A11" s="106">
        <v>3</v>
      </c>
      <c r="B11" s="107" t="str">
        <f>'APÊNDICE I - PLANILHA DE CUSTOS'!B10</f>
        <v>5174-20</v>
      </c>
      <c r="C11" s="108" t="str">
        <f>'APÊNDICE I - PLANILHA DE CUSTOS'!C10</f>
        <v>VIGIA</v>
      </c>
      <c r="D11" s="117">
        <f>'APÊNDICE I - PLANILHA DE CUSTOS'!$I$10/6</f>
        <v>15053.79</v>
      </c>
      <c r="E11" s="117">
        <f>'APÊNDICE I - PLANILHA DE CUSTOS'!$I$10/6</f>
        <v>15053.79</v>
      </c>
      <c r="F11" s="117">
        <f>'APÊNDICE I - PLANILHA DE CUSTOS'!$I$10/6</f>
        <v>15053.79</v>
      </c>
      <c r="G11" s="117">
        <f>'APÊNDICE I - PLANILHA DE CUSTOS'!$I$10/6</f>
        <v>15053.79</v>
      </c>
      <c r="H11" s="117">
        <f>'APÊNDICE I - PLANILHA DE CUSTOS'!$I$10/6</f>
        <v>15053.79</v>
      </c>
      <c r="I11" s="117">
        <f>'APÊNDICE I - PLANILHA DE CUSTOS'!$I$10/6</f>
        <v>15053.79</v>
      </c>
      <c r="J11" s="118">
        <f>SUM(D11:I11)</f>
        <v>90322.74000000002</v>
      </c>
    </row>
    <row r="12" spans="1:10" ht="12.75">
      <c r="A12" s="127"/>
      <c r="B12" s="128"/>
      <c r="C12" s="129" t="s">
        <v>159</v>
      </c>
      <c r="D12" s="119">
        <f aca="true" t="shared" si="0" ref="D12:J12">SUM(D9:D11)</f>
        <v>256075.59</v>
      </c>
      <c r="E12" s="119">
        <f t="shared" si="0"/>
        <v>256075.59</v>
      </c>
      <c r="F12" s="119">
        <f t="shared" si="0"/>
        <v>256075.59</v>
      </c>
      <c r="G12" s="119">
        <f t="shared" si="0"/>
        <v>256075.59</v>
      </c>
      <c r="H12" s="119">
        <f t="shared" si="0"/>
        <v>256075.59</v>
      </c>
      <c r="I12" s="119">
        <f t="shared" si="0"/>
        <v>256075.59</v>
      </c>
      <c r="J12" s="119">
        <f t="shared" si="0"/>
        <v>1536453.5399999998</v>
      </c>
    </row>
    <row r="13" spans="1:10" ht="12.75">
      <c r="A13" s="124"/>
      <c r="B13" s="125"/>
      <c r="C13" s="126" t="s">
        <v>160</v>
      </c>
      <c r="D13" s="120">
        <f>D12/J12</f>
        <v>0.16666666666666669</v>
      </c>
      <c r="E13" s="120">
        <f>E12/$J$12</f>
        <v>0.16666666666666669</v>
      </c>
      <c r="F13" s="120">
        <f>F12/$J$12</f>
        <v>0.16666666666666669</v>
      </c>
      <c r="G13" s="120">
        <f>G12/$J$12</f>
        <v>0.16666666666666669</v>
      </c>
      <c r="H13" s="120">
        <f>H12/$J$12</f>
        <v>0.16666666666666669</v>
      </c>
      <c r="I13" s="120">
        <f>I12/$J$12</f>
        <v>0.16666666666666669</v>
      </c>
      <c r="J13" s="121">
        <f>I14/J12</f>
        <v>1.0000000000000002</v>
      </c>
    </row>
    <row r="14" spans="1:10" ht="12.75">
      <c r="A14" s="127"/>
      <c r="B14" s="128"/>
      <c r="C14" s="129" t="s">
        <v>161</v>
      </c>
      <c r="D14" s="119">
        <f>D12</f>
        <v>256075.59</v>
      </c>
      <c r="E14" s="119">
        <f>E12+D14</f>
        <v>512151.18</v>
      </c>
      <c r="F14" s="119">
        <f>F12+E14</f>
        <v>768226.77</v>
      </c>
      <c r="G14" s="119">
        <f>G12+F14</f>
        <v>1024302.36</v>
      </c>
      <c r="H14" s="119">
        <f>H12+G14</f>
        <v>1280377.95</v>
      </c>
      <c r="I14" s="119">
        <f>I12+H14</f>
        <v>1536453.54</v>
      </c>
      <c r="J14" s="119"/>
    </row>
  </sheetData>
  <sheetProtection/>
  <mergeCells count="4">
    <mergeCell ref="A7:J7"/>
    <mergeCell ref="A2:J2"/>
    <mergeCell ref="A3:J3"/>
    <mergeCell ref="A4:J4"/>
  </mergeCells>
  <printOptions/>
  <pageMargins left="0.511811024" right="0.511811024" top="0.787401575" bottom="0.787401575" header="0.31496062" footer="0.31496062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619"/>
  <sheetViews>
    <sheetView view="pageBreakPreview" zoomScale="78" zoomScaleNormal="78" zoomScaleSheetLayoutView="78" workbookViewId="0" topLeftCell="A1">
      <selection activeCell="G18" sqref="G18"/>
    </sheetView>
  </sheetViews>
  <sheetFormatPr defaultColWidth="9.28125" defaultRowHeight="12.75"/>
  <cols>
    <col min="1" max="1" width="64.140625" style="1" customWidth="1"/>
    <col min="2" max="2" width="22.57421875" style="2" customWidth="1"/>
    <col min="3" max="4" width="20.7109375" style="2" customWidth="1"/>
    <col min="5" max="5" width="21.421875" style="2" customWidth="1"/>
    <col min="6" max="6" width="15.57421875" style="135" bestFit="1" customWidth="1"/>
    <col min="7" max="46" width="9.28125" style="135" customWidth="1"/>
    <col min="47" max="16384" width="9.28125" style="1" customWidth="1"/>
  </cols>
  <sheetData>
    <row r="1" spans="1:46" ht="23.25" customHeight="1">
      <c r="A1" s="103"/>
      <c r="B1" s="103"/>
      <c r="C1" s="103"/>
      <c r="D1" s="103"/>
      <c r="E1" s="103"/>
      <c r="F1" s="132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</row>
    <row r="2" spans="1:46" ht="15.75">
      <c r="A2" s="154" t="s">
        <v>163</v>
      </c>
      <c r="B2" s="154"/>
      <c r="C2" s="154"/>
      <c r="D2" s="154"/>
      <c r="E2" s="154"/>
      <c r="F2" s="133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</row>
    <row r="3" spans="1:46" ht="15">
      <c r="A3" s="148" t="s">
        <v>164</v>
      </c>
      <c r="B3" s="148"/>
      <c r="C3" s="148"/>
      <c r="D3" s="148"/>
      <c r="E3" s="148"/>
      <c r="F3" s="133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1:46" ht="12.75">
      <c r="A4" s="150" t="s">
        <v>165</v>
      </c>
      <c r="B4" s="150"/>
      <c r="C4" s="150"/>
      <c r="D4" s="150"/>
      <c r="E4" s="150"/>
      <c r="F4" s="134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</row>
    <row r="5" spans="2:5" ht="12.75">
      <c r="B5" s="130"/>
      <c r="C5" s="130"/>
      <c r="D5" s="130"/>
      <c r="E5" s="130"/>
    </row>
    <row r="6" spans="2:5" ht="12.75">
      <c r="B6" s="130"/>
      <c r="C6" s="130"/>
      <c r="D6" s="130"/>
      <c r="E6" s="130"/>
    </row>
    <row r="7" spans="2:5" ht="12.75">
      <c r="B7" s="130"/>
      <c r="C7" s="130"/>
      <c r="D7" s="130"/>
      <c r="E7" s="130"/>
    </row>
    <row r="8" spans="1:5" ht="18">
      <c r="A8" s="178" t="s">
        <v>179</v>
      </c>
      <c r="B8" s="178"/>
      <c r="C8" s="178"/>
      <c r="D8" s="178"/>
      <c r="E8" s="178"/>
    </row>
    <row r="9" spans="1:5" ht="18">
      <c r="A9" s="173" t="s">
        <v>152</v>
      </c>
      <c r="B9" s="173"/>
      <c r="C9" s="173"/>
      <c r="D9" s="173"/>
      <c r="E9" s="173"/>
    </row>
    <row r="10" spans="1:5" ht="15.75" customHeight="1">
      <c r="A10" s="173"/>
      <c r="B10" s="173"/>
      <c r="C10" s="173"/>
      <c r="D10" s="173"/>
      <c r="E10" s="173"/>
    </row>
    <row r="11" spans="1:5" ht="12.75" customHeight="1">
      <c r="A11" s="44"/>
      <c r="B11" s="45"/>
      <c r="C11" s="45"/>
      <c r="D11" s="45"/>
      <c r="E11" s="45"/>
    </row>
    <row r="12" spans="1:5" ht="12.75" customHeight="1">
      <c r="A12" s="44"/>
      <c r="B12" s="46" t="s">
        <v>72</v>
      </c>
      <c r="C12" s="47" t="s">
        <v>90</v>
      </c>
      <c r="D12" s="47" t="s">
        <v>93</v>
      </c>
      <c r="E12" s="47" t="s">
        <v>162</v>
      </c>
    </row>
    <row r="13" spans="1:5" ht="12.75" customHeight="1">
      <c r="A13" s="48"/>
      <c r="B13" s="46" t="s">
        <v>74</v>
      </c>
      <c r="C13" s="49" t="s">
        <v>89</v>
      </c>
      <c r="D13" s="49" t="s">
        <v>174</v>
      </c>
      <c r="E13" s="49" t="s">
        <v>150</v>
      </c>
    </row>
    <row r="14" spans="1:5" ht="12.75" customHeight="1">
      <c r="A14" s="48"/>
      <c r="B14" s="46" t="s">
        <v>0</v>
      </c>
      <c r="C14" s="50">
        <v>1445.83</v>
      </c>
      <c r="D14" s="50">
        <v>1430</v>
      </c>
      <c r="E14" s="92">
        <v>1584.54</v>
      </c>
    </row>
    <row r="15" spans="1:5" ht="12.75" customHeight="1">
      <c r="A15" s="48"/>
      <c r="B15" s="46" t="s">
        <v>1</v>
      </c>
      <c r="C15" s="155">
        <v>44621</v>
      </c>
      <c r="D15" s="156"/>
      <c r="E15" s="157"/>
    </row>
    <row r="16" spans="1:5" ht="12.75" customHeight="1">
      <c r="A16" s="48"/>
      <c r="B16" s="46" t="s">
        <v>64</v>
      </c>
      <c r="C16" s="155" t="s">
        <v>94</v>
      </c>
      <c r="D16" s="156"/>
      <c r="E16" s="157"/>
    </row>
    <row r="17" spans="1:5" ht="12.75">
      <c r="A17" s="172"/>
      <c r="B17" s="172"/>
      <c r="C17" s="172"/>
      <c r="D17" s="172"/>
      <c r="E17" s="172"/>
    </row>
    <row r="18" spans="1:5" ht="45" customHeight="1">
      <c r="A18" s="51" t="s">
        <v>2</v>
      </c>
      <c r="B18" s="51" t="s">
        <v>46</v>
      </c>
      <c r="C18" s="51" t="s">
        <v>67</v>
      </c>
      <c r="D18" s="51" t="s">
        <v>67</v>
      </c>
      <c r="E18" s="51" t="s">
        <v>67</v>
      </c>
    </row>
    <row r="19" spans="1:5" ht="15.75">
      <c r="A19" s="163" t="s">
        <v>3</v>
      </c>
      <c r="B19" s="164"/>
      <c r="C19" s="164"/>
      <c r="D19" s="164"/>
      <c r="E19" s="164"/>
    </row>
    <row r="20" spans="1:5" ht="15">
      <c r="A20" s="52" t="s">
        <v>4</v>
      </c>
      <c r="B20" s="53"/>
      <c r="C20" s="53" t="s">
        <v>5</v>
      </c>
      <c r="D20" s="53" t="s">
        <v>5</v>
      </c>
      <c r="E20" s="53" t="s">
        <v>5</v>
      </c>
    </row>
    <row r="21" spans="1:5" ht="14.25">
      <c r="A21" s="54" t="s">
        <v>19</v>
      </c>
      <c r="B21" s="55"/>
      <c r="C21" s="16">
        <f>C14</f>
        <v>1445.83</v>
      </c>
      <c r="D21" s="16">
        <f>D14</f>
        <v>1430</v>
      </c>
      <c r="E21" s="16">
        <f>E14</f>
        <v>1584.54</v>
      </c>
    </row>
    <row r="22" spans="1:5" ht="15">
      <c r="A22" s="54" t="s">
        <v>20</v>
      </c>
      <c r="B22" s="56"/>
      <c r="C22" s="56"/>
      <c r="D22" s="56"/>
      <c r="E22" s="10"/>
    </row>
    <row r="23" spans="1:5" ht="15">
      <c r="A23" s="54" t="s">
        <v>21</v>
      </c>
      <c r="B23" s="57"/>
      <c r="C23" s="57"/>
      <c r="D23" s="57"/>
      <c r="E23" s="9"/>
    </row>
    <row r="24" spans="1:5" ht="14.25">
      <c r="A24" s="54" t="s">
        <v>60</v>
      </c>
      <c r="B24" s="56"/>
      <c r="C24" s="56"/>
      <c r="D24" s="56"/>
      <c r="E24" s="99">
        <f>E21*0.2</f>
        <v>316.908</v>
      </c>
    </row>
    <row r="25" spans="1:5" ht="15">
      <c r="A25" s="54" t="s">
        <v>22</v>
      </c>
      <c r="B25" s="58"/>
      <c r="C25" s="58"/>
      <c r="D25" s="58"/>
      <c r="E25" s="9"/>
    </row>
    <row r="26" spans="1:5" ht="15">
      <c r="A26" s="54" t="s">
        <v>61</v>
      </c>
      <c r="B26" s="59"/>
      <c r="C26" s="59"/>
      <c r="D26" s="59"/>
      <c r="E26" s="9"/>
    </row>
    <row r="27" spans="1:5" ht="13.5" customHeight="1">
      <c r="A27" s="60" t="s">
        <v>17</v>
      </c>
      <c r="B27" s="61"/>
      <c r="C27" s="11">
        <f>SUM(C21:C26)</f>
        <v>1445.83</v>
      </c>
      <c r="D27" s="11">
        <f>SUM(D21:D26)</f>
        <v>1430</v>
      </c>
      <c r="E27" s="11">
        <f>SUM(E21:E26)</f>
        <v>1901.4479999999999</v>
      </c>
    </row>
    <row r="28" spans="1:5" ht="15" customHeight="1">
      <c r="A28" s="93"/>
      <c r="B28" s="94"/>
      <c r="C28" s="94"/>
      <c r="D28" s="94"/>
      <c r="E28" s="95"/>
    </row>
    <row r="29" spans="1:5" ht="16.5" customHeight="1">
      <c r="A29" s="161" t="s">
        <v>16</v>
      </c>
      <c r="B29" s="162"/>
      <c r="C29" s="162"/>
      <c r="D29" s="162"/>
      <c r="E29" s="162"/>
    </row>
    <row r="30" spans="1:46" s="64" customFormat="1" ht="15">
      <c r="A30" s="62" t="s">
        <v>119</v>
      </c>
      <c r="B30" s="63" t="s">
        <v>25</v>
      </c>
      <c r="C30" s="63" t="s">
        <v>5</v>
      </c>
      <c r="D30" s="63" t="s">
        <v>5</v>
      </c>
      <c r="E30" s="63" t="s">
        <v>5</v>
      </c>
      <c r="F30" s="135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</row>
    <row r="31" spans="1:46" s="64" customFormat="1" ht="14.25">
      <c r="A31" s="54" t="s">
        <v>8</v>
      </c>
      <c r="B31" s="74">
        <v>0.0833</v>
      </c>
      <c r="C31" s="14">
        <f aca="true" t="shared" si="0" ref="C31:E32">ROUND($B31*C$27,2)</f>
        <v>120.44</v>
      </c>
      <c r="D31" s="14">
        <f t="shared" si="0"/>
        <v>119.12</v>
      </c>
      <c r="E31" s="14">
        <f t="shared" si="0"/>
        <v>158.39</v>
      </c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</row>
    <row r="32" spans="1:46" s="64" customFormat="1" ht="14.25">
      <c r="A32" s="54" t="s">
        <v>69</v>
      </c>
      <c r="B32" s="74">
        <v>0.0978</v>
      </c>
      <c r="C32" s="14">
        <f t="shared" si="0"/>
        <v>141.4</v>
      </c>
      <c r="D32" s="14">
        <f t="shared" si="0"/>
        <v>139.85</v>
      </c>
      <c r="E32" s="14">
        <f t="shared" si="0"/>
        <v>185.96</v>
      </c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</row>
    <row r="33" spans="1:46" s="64" customFormat="1" ht="15">
      <c r="A33" s="65" t="s">
        <v>17</v>
      </c>
      <c r="B33" s="75">
        <f>SUM(B31:B32)</f>
        <v>0.18109999999999998</v>
      </c>
      <c r="C33" s="12">
        <f>SUM(C31:C32)</f>
        <v>261.84000000000003</v>
      </c>
      <c r="D33" s="12">
        <f>SUM(D31:D32)</f>
        <v>258.97</v>
      </c>
      <c r="E33" s="12">
        <f>SUM(E31:E32)</f>
        <v>344.35</v>
      </c>
      <c r="F33" s="137"/>
      <c r="G33" s="136"/>
      <c r="H33" s="137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</row>
    <row r="34" spans="1:5" ht="31.5" customHeight="1">
      <c r="A34" s="62" t="s">
        <v>120</v>
      </c>
      <c r="B34" s="63" t="s">
        <v>25</v>
      </c>
      <c r="C34" s="63" t="s">
        <v>5</v>
      </c>
      <c r="D34" s="63" t="s">
        <v>5</v>
      </c>
      <c r="E34" s="63" t="s">
        <v>5</v>
      </c>
    </row>
    <row r="35" spans="1:46" s="4" customFormat="1" ht="14.25">
      <c r="A35" s="54" t="s">
        <v>7</v>
      </c>
      <c r="B35" s="74">
        <v>0.2</v>
      </c>
      <c r="C35" s="14">
        <f>ROUND($B35*(C$27+C$33),2)</f>
        <v>341.53</v>
      </c>
      <c r="D35" s="14">
        <f>ROUND($B35*(D$27+D$33),2)</f>
        <v>337.79</v>
      </c>
      <c r="E35" s="14">
        <f>ROUND($B35*(E$27+E$33),2)</f>
        <v>449.16</v>
      </c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</row>
    <row r="36" spans="1:46" s="4" customFormat="1" ht="14.25">
      <c r="A36" s="54" t="s">
        <v>109</v>
      </c>
      <c r="B36" s="74">
        <v>0.015</v>
      </c>
      <c r="C36" s="14">
        <f aca="true" t="shared" si="1" ref="C36:C43">ROUND($B36*(C$27+C$33),2)</f>
        <v>25.62</v>
      </c>
      <c r="D36" s="14">
        <f aca="true" t="shared" si="2" ref="D36:E43">ROUND($B36*(D$27+D$33),2)</f>
        <v>25.33</v>
      </c>
      <c r="E36" s="14">
        <f t="shared" si="2"/>
        <v>33.69</v>
      </c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</row>
    <row r="37" spans="1:46" s="4" customFormat="1" ht="14.25">
      <c r="A37" s="54" t="s">
        <v>110</v>
      </c>
      <c r="B37" s="74">
        <v>0.01</v>
      </c>
      <c r="C37" s="14">
        <f t="shared" si="1"/>
        <v>17.08</v>
      </c>
      <c r="D37" s="14">
        <f t="shared" si="2"/>
        <v>16.89</v>
      </c>
      <c r="E37" s="14">
        <f t="shared" si="2"/>
        <v>22.46</v>
      </c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</row>
    <row r="38" spans="1:46" s="4" customFormat="1" ht="14.25">
      <c r="A38" s="54" t="s">
        <v>111</v>
      </c>
      <c r="B38" s="74">
        <v>0.002</v>
      </c>
      <c r="C38" s="14">
        <f t="shared" si="1"/>
        <v>3.42</v>
      </c>
      <c r="D38" s="14">
        <f t="shared" si="2"/>
        <v>3.38</v>
      </c>
      <c r="E38" s="14">
        <f t="shared" si="2"/>
        <v>4.49</v>
      </c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</row>
    <row r="39" spans="1:46" s="4" customFormat="1" ht="14.25">
      <c r="A39" s="54" t="s">
        <v>112</v>
      </c>
      <c r="B39" s="74">
        <v>0.006</v>
      </c>
      <c r="C39" s="14">
        <f t="shared" si="1"/>
        <v>10.25</v>
      </c>
      <c r="D39" s="14">
        <f t="shared" si="2"/>
        <v>10.13</v>
      </c>
      <c r="E39" s="14">
        <f t="shared" si="2"/>
        <v>13.47</v>
      </c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</row>
    <row r="40" spans="1:46" s="4" customFormat="1" ht="14.25">
      <c r="A40" s="54" t="s">
        <v>113</v>
      </c>
      <c r="B40" s="74">
        <v>0.025</v>
      </c>
      <c r="C40" s="14">
        <f t="shared" si="1"/>
        <v>42.69</v>
      </c>
      <c r="D40" s="14">
        <f t="shared" si="2"/>
        <v>42.22</v>
      </c>
      <c r="E40" s="14">
        <f t="shared" si="2"/>
        <v>56.14</v>
      </c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</row>
    <row r="41" spans="1:46" s="4" customFormat="1" ht="14.25">
      <c r="A41" s="54" t="s">
        <v>114</v>
      </c>
      <c r="B41" s="74">
        <v>0.03</v>
      </c>
      <c r="C41" s="14">
        <f t="shared" si="1"/>
        <v>51.23</v>
      </c>
      <c r="D41" s="14">
        <f t="shared" si="2"/>
        <v>50.67</v>
      </c>
      <c r="E41" s="14">
        <f t="shared" si="2"/>
        <v>67.37</v>
      </c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</row>
    <row r="42" spans="1:46" s="4" customFormat="1" ht="14.25">
      <c r="A42" s="54" t="s">
        <v>91</v>
      </c>
      <c r="B42" s="74">
        <v>0.08</v>
      </c>
      <c r="C42" s="14">
        <f t="shared" si="1"/>
        <v>136.61</v>
      </c>
      <c r="D42" s="14">
        <f t="shared" si="2"/>
        <v>135.12</v>
      </c>
      <c r="E42" s="14">
        <f t="shared" si="2"/>
        <v>179.66</v>
      </c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</row>
    <row r="43" spans="1:46" s="4" customFormat="1" ht="14.25">
      <c r="A43" s="54" t="s">
        <v>92</v>
      </c>
      <c r="B43" s="74">
        <v>0.01</v>
      </c>
      <c r="C43" s="14">
        <f t="shared" si="1"/>
        <v>17.08</v>
      </c>
      <c r="D43" s="14">
        <f t="shared" si="2"/>
        <v>16.89</v>
      </c>
      <c r="E43" s="14">
        <f t="shared" si="2"/>
        <v>22.46</v>
      </c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</row>
    <row r="44" spans="1:8" ht="15">
      <c r="A44" s="65" t="s">
        <v>18</v>
      </c>
      <c r="B44" s="75">
        <f>SUM(B35:B43)</f>
        <v>0.37800000000000006</v>
      </c>
      <c r="C44" s="12">
        <f>SUM(C35:C43)</f>
        <v>645.5100000000001</v>
      </c>
      <c r="D44" s="12">
        <f>SUM(D35:D43)</f>
        <v>638.42</v>
      </c>
      <c r="E44" s="12">
        <f>SUM(E35:E43)</f>
        <v>848.9</v>
      </c>
      <c r="F44" s="139"/>
      <c r="H44" s="139"/>
    </row>
    <row r="45" spans="1:5" ht="15">
      <c r="A45" s="66" t="s">
        <v>23</v>
      </c>
      <c r="B45" s="63" t="s">
        <v>5</v>
      </c>
      <c r="C45" s="63" t="s">
        <v>5</v>
      </c>
      <c r="D45" s="63" t="s">
        <v>5</v>
      </c>
      <c r="E45" s="63" t="s">
        <v>5</v>
      </c>
    </row>
    <row r="46" spans="1:5" ht="14.25">
      <c r="A46" s="54" t="s">
        <v>6</v>
      </c>
      <c r="B46" s="84">
        <f>Benefícios!D16</f>
        <v>3.5</v>
      </c>
      <c r="C46" s="16">
        <f>Benefícios!E20</f>
        <v>67.2502</v>
      </c>
      <c r="D46" s="16">
        <f>Benefícios!E21</f>
        <v>68.2</v>
      </c>
      <c r="E46" s="16">
        <f>Benefícios!E22</f>
        <v>58.92760000000001</v>
      </c>
    </row>
    <row r="47" spans="1:5" ht="14.25">
      <c r="A47" s="54" t="s">
        <v>24</v>
      </c>
      <c r="B47" s="84">
        <f>Benefícios!C25</f>
        <v>21</v>
      </c>
      <c r="C47" s="85">
        <f>Benefícios!E26</f>
        <v>462</v>
      </c>
      <c r="D47" s="85">
        <f>Benefícios!E26</f>
        <v>462</v>
      </c>
      <c r="E47" s="85">
        <f>Benefícios!E26</f>
        <v>462</v>
      </c>
    </row>
    <row r="48" spans="1:5" ht="14.25">
      <c r="A48" s="54" t="s">
        <v>103</v>
      </c>
      <c r="B48" s="84">
        <f>Benefícios!C29</f>
        <v>0</v>
      </c>
      <c r="C48" s="85">
        <f>Benefícios!E29</f>
        <v>0</v>
      </c>
      <c r="D48" s="85">
        <f>Benefícios!E29</f>
        <v>0</v>
      </c>
      <c r="E48" s="85">
        <f>Benefícios!F29</f>
        <v>0</v>
      </c>
    </row>
    <row r="49" spans="1:5" ht="14.25">
      <c r="A49" s="54" t="s">
        <v>82</v>
      </c>
      <c r="B49" s="84">
        <f>Benefícios!C32</f>
        <v>0</v>
      </c>
      <c r="C49" s="85">
        <f>Benefícios!E32</f>
        <v>0</v>
      </c>
      <c r="D49" s="85">
        <f>Benefícios!E32</f>
        <v>0</v>
      </c>
      <c r="E49" s="85">
        <f>Benefícios!F32</f>
        <v>0</v>
      </c>
    </row>
    <row r="50" spans="1:5" ht="14.25">
      <c r="A50" s="54" t="s">
        <v>104</v>
      </c>
      <c r="B50" s="76">
        <f>Benefícios!C35</f>
        <v>17</v>
      </c>
      <c r="C50" s="14">
        <f>B50</f>
        <v>17</v>
      </c>
      <c r="D50" s="14">
        <f>B50</f>
        <v>17</v>
      </c>
      <c r="E50" s="14">
        <f>B50</f>
        <v>17</v>
      </c>
    </row>
    <row r="51" spans="1:5" ht="15">
      <c r="A51" s="65" t="s">
        <v>18</v>
      </c>
      <c r="B51" s="43"/>
      <c r="C51" s="12">
        <f>SUM(C46:C50)</f>
        <v>546.2502</v>
      </c>
      <c r="D51" s="12">
        <f>SUM(D46:D50)</f>
        <v>547.2</v>
      </c>
      <c r="E51" s="12">
        <f>SUM(E46:E50)</f>
        <v>537.9276</v>
      </c>
    </row>
    <row r="52" spans="1:5" ht="15">
      <c r="A52" s="67" t="s">
        <v>28</v>
      </c>
      <c r="B52" s="82" t="s">
        <v>25</v>
      </c>
      <c r="C52" s="53" t="s">
        <v>5</v>
      </c>
      <c r="D52" s="53" t="s">
        <v>5</v>
      </c>
      <c r="E52" s="53" t="s">
        <v>5</v>
      </c>
    </row>
    <row r="53" spans="1:5" ht="14.25">
      <c r="A53" s="68" t="s">
        <v>70</v>
      </c>
      <c r="B53" s="77">
        <f>B33</f>
        <v>0.18109999999999998</v>
      </c>
      <c r="C53" s="14">
        <f>C33</f>
        <v>261.84000000000003</v>
      </c>
      <c r="D53" s="14">
        <f>D33</f>
        <v>258.97</v>
      </c>
      <c r="E53" s="14">
        <f>E33</f>
        <v>344.35</v>
      </c>
    </row>
    <row r="54" spans="1:5" ht="14.25">
      <c r="A54" s="68" t="s">
        <v>26</v>
      </c>
      <c r="B54" s="77">
        <f>B44</f>
        <v>0.37800000000000006</v>
      </c>
      <c r="C54" s="14">
        <f>C44</f>
        <v>645.5100000000001</v>
      </c>
      <c r="D54" s="14">
        <f>D44</f>
        <v>638.42</v>
      </c>
      <c r="E54" s="14">
        <f>E44</f>
        <v>848.9</v>
      </c>
    </row>
    <row r="55" spans="1:5" ht="14.25">
      <c r="A55" s="68" t="s">
        <v>27</v>
      </c>
      <c r="B55" s="77" t="s">
        <v>131</v>
      </c>
      <c r="C55" s="14">
        <f>C51</f>
        <v>546.2502</v>
      </c>
      <c r="D55" s="14">
        <f>D51</f>
        <v>547.2</v>
      </c>
      <c r="E55" s="14">
        <f>E51</f>
        <v>537.9276</v>
      </c>
    </row>
    <row r="56" spans="1:6" ht="15">
      <c r="A56" s="60" t="s">
        <v>17</v>
      </c>
      <c r="B56" s="78"/>
      <c r="C56" s="11">
        <f>SUM(C53:C55)</f>
        <v>1453.6002</v>
      </c>
      <c r="D56" s="11">
        <f>SUM(D53:D55)</f>
        <v>1444.5900000000001</v>
      </c>
      <c r="E56" s="11">
        <f>SUM(E53:E55)</f>
        <v>1731.1776</v>
      </c>
      <c r="F56" s="139"/>
    </row>
    <row r="57" spans="1:5" ht="15" customHeight="1">
      <c r="A57" s="159"/>
      <c r="B57" s="160"/>
      <c r="C57" s="160"/>
      <c r="D57" s="160"/>
      <c r="E57" s="160"/>
    </row>
    <row r="58" spans="1:5" ht="15.75">
      <c r="A58" s="161" t="s">
        <v>29</v>
      </c>
      <c r="B58" s="162"/>
      <c r="C58" s="162"/>
      <c r="D58" s="162"/>
      <c r="E58" s="162"/>
    </row>
    <row r="59" spans="1:5" ht="15">
      <c r="A59" s="52" t="s">
        <v>30</v>
      </c>
      <c r="B59" s="82" t="s">
        <v>25</v>
      </c>
      <c r="C59" s="53" t="s">
        <v>5</v>
      </c>
      <c r="D59" s="53" t="s">
        <v>5</v>
      </c>
      <c r="E59" s="53" t="s">
        <v>5</v>
      </c>
    </row>
    <row r="60" spans="1:46" s="4" customFormat="1" ht="14.25">
      <c r="A60" s="54" t="s">
        <v>31</v>
      </c>
      <c r="B60" s="74">
        <v>0.0305</v>
      </c>
      <c r="C60" s="14">
        <f>ROUND($B60*C$27,2)</f>
        <v>44.1</v>
      </c>
      <c r="D60" s="14">
        <f>ROUND($B60*D$27,2)</f>
        <v>43.62</v>
      </c>
      <c r="E60" s="14">
        <f>ROUND($B60*E$27,2)</f>
        <v>57.99</v>
      </c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</row>
    <row r="61" spans="1:46" s="4" customFormat="1" ht="14.25">
      <c r="A61" s="54" t="s">
        <v>115</v>
      </c>
      <c r="B61" s="74">
        <v>0.0007</v>
      </c>
      <c r="C61" s="14">
        <f aca="true" t="shared" si="3" ref="C61:E66">ROUND($B61*C$27,2)</f>
        <v>1.01</v>
      </c>
      <c r="D61" s="14">
        <f t="shared" si="3"/>
        <v>1</v>
      </c>
      <c r="E61" s="14">
        <f t="shared" si="3"/>
        <v>1.33</v>
      </c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</row>
    <row r="62" spans="1:46" s="4" customFormat="1" ht="14.25">
      <c r="A62" s="54" t="s">
        <v>116</v>
      </c>
      <c r="B62" s="74">
        <v>0.0103</v>
      </c>
      <c r="C62" s="14">
        <f t="shared" si="3"/>
        <v>14.89</v>
      </c>
      <c r="D62" s="14">
        <f t="shared" si="3"/>
        <v>14.73</v>
      </c>
      <c r="E62" s="14">
        <f t="shared" si="3"/>
        <v>19.58</v>
      </c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</row>
    <row r="63" spans="1:46" s="4" customFormat="1" ht="14.25">
      <c r="A63" s="54" t="s">
        <v>117</v>
      </c>
      <c r="B63" s="74">
        <v>0.0302</v>
      </c>
      <c r="C63" s="14">
        <f t="shared" si="3"/>
        <v>43.66</v>
      </c>
      <c r="D63" s="14">
        <f t="shared" si="3"/>
        <v>43.19</v>
      </c>
      <c r="E63" s="14">
        <f t="shared" si="3"/>
        <v>57.42</v>
      </c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</row>
    <row r="64" spans="1:46" s="4" customFormat="1" ht="14.25">
      <c r="A64" s="54" t="s">
        <v>118</v>
      </c>
      <c r="B64" s="74">
        <v>0.0026</v>
      </c>
      <c r="C64" s="14">
        <f t="shared" si="3"/>
        <v>3.76</v>
      </c>
      <c r="D64" s="14">
        <f t="shared" si="3"/>
        <v>3.72</v>
      </c>
      <c r="E64" s="14">
        <f t="shared" si="3"/>
        <v>4.94</v>
      </c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</row>
    <row r="65" spans="1:46" s="4" customFormat="1" ht="14.25">
      <c r="A65" s="70" t="s">
        <v>121</v>
      </c>
      <c r="B65" s="74">
        <f>ROUND(B42*B60,4)</f>
        <v>0.0024</v>
      </c>
      <c r="C65" s="14">
        <f t="shared" si="3"/>
        <v>3.47</v>
      </c>
      <c r="D65" s="14">
        <f t="shared" si="3"/>
        <v>3.43</v>
      </c>
      <c r="E65" s="14">
        <f t="shared" si="3"/>
        <v>4.56</v>
      </c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</row>
    <row r="66" spans="1:46" s="4" customFormat="1" ht="14.25">
      <c r="A66" s="54" t="s">
        <v>122</v>
      </c>
      <c r="B66" s="74">
        <f>ROUND(B44*B61,4)</f>
        <v>0.0003</v>
      </c>
      <c r="C66" s="14">
        <f t="shared" si="3"/>
        <v>0.43</v>
      </c>
      <c r="D66" s="14">
        <f t="shared" si="3"/>
        <v>0.43</v>
      </c>
      <c r="E66" s="14">
        <f t="shared" si="3"/>
        <v>0.57</v>
      </c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</row>
    <row r="67" spans="1:8" ht="15">
      <c r="A67" s="60" t="s">
        <v>17</v>
      </c>
      <c r="B67" s="78">
        <f>SUM(B60:B66)</f>
        <v>0.077</v>
      </c>
      <c r="C67" s="11">
        <f>SUM(C60:C66)</f>
        <v>111.32000000000001</v>
      </c>
      <c r="D67" s="11">
        <f>SUM(D60:D66)</f>
        <v>110.12</v>
      </c>
      <c r="E67" s="11">
        <f>SUM(E60:E66)</f>
        <v>146.39</v>
      </c>
      <c r="F67" s="139"/>
      <c r="H67" s="139"/>
    </row>
    <row r="68" spans="1:5" ht="15" customHeight="1">
      <c r="A68" s="96"/>
      <c r="B68" s="97"/>
      <c r="C68" s="97"/>
      <c r="D68" s="97"/>
      <c r="E68" s="98"/>
    </row>
    <row r="69" spans="1:5" ht="16.5" customHeight="1">
      <c r="A69" s="163" t="s">
        <v>32</v>
      </c>
      <c r="B69" s="164"/>
      <c r="C69" s="164"/>
      <c r="D69" s="164"/>
      <c r="E69" s="165"/>
    </row>
    <row r="70" spans="1:5" ht="15">
      <c r="A70" s="71" t="s">
        <v>62</v>
      </c>
      <c r="B70" s="63" t="s">
        <v>25</v>
      </c>
      <c r="C70" s="63" t="s">
        <v>5</v>
      </c>
      <c r="D70" s="63" t="s">
        <v>5</v>
      </c>
      <c r="E70" s="63" t="s">
        <v>5</v>
      </c>
    </row>
    <row r="71" spans="1:46" s="4" customFormat="1" ht="14.25">
      <c r="A71" s="54" t="s">
        <v>123</v>
      </c>
      <c r="B71" s="74">
        <v>0</v>
      </c>
      <c r="C71" s="14">
        <f>ROUND($B71*C$27,2)</f>
        <v>0</v>
      </c>
      <c r="D71" s="14">
        <f>ROUND($B71*D$27,2)</f>
        <v>0</v>
      </c>
      <c r="E71" s="14">
        <f>ROUND($B71*E$27,2)</f>
        <v>0</v>
      </c>
      <c r="F71" s="135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</row>
    <row r="72" spans="1:46" s="4" customFormat="1" ht="14.25">
      <c r="A72" s="54" t="s">
        <v>124</v>
      </c>
      <c r="B72" s="74">
        <v>0</v>
      </c>
      <c r="C72" s="14">
        <f aca="true" t="shared" si="4" ref="C72:E78">ROUND($B72*C$27,2)</f>
        <v>0</v>
      </c>
      <c r="D72" s="14">
        <f t="shared" si="4"/>
        <v>0</v>
      </c>
      <c r="E72" s="14">
        <f t="shared" si="4"/>
        <v>0</v>
      </c>
      <c r="F72" s="135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</row>
    <row r="73" spans="1:46" s="4" customFormat="1" ht="14.25">
      <c r="A73" s="54" t="s">
        <v>125</v>
      </c>
      <c r="B73" s="74">
        <v>0.0069</v>
      </c>
      <c r="C73" s="14">
        <f t="shared" si="4"/>
        <v>9.98</v>
      </c>
      <c r="D73" s="14">
        <f t="shared" si="4"/>
        <v>9.87</v>
      </c>
      <c r="E73" s="14">
        <f t="shared" si="4"/>
        <v>13.12</v>
      </c>
      <c r="F73" s="135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</row>
    <row r="74" spans="1:46" s="4" customFormat="1" ht="14.25">
      <c r="A74" s="54" t="s">
        <v>126</v>
      </c>
      <c r="B74" s="74">
        <v>0.0006</v>
      </c>
      <c r="C74" s="14">
        <f t="shared" si="4"/>
        <v>0.87</v>
      </c>
      <c r="D74" s="14">
        <f t="shared" si="4"/>
        <v>0.86</v>
      </c>
      <c r="E74" s="14">
        <f t="shared" si="4"/>
        <v>1.14</v>
      </c>
      <c r="F74" s="135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</row>
    <row r="75" spans="1:46" s="4" customFormat="1" ht="14.25">
      <c r="A75" s="54" t="s">
        <v>127</v>
      </c>
      <c r="B75" s="74">
        <v>0.0056</v>
      </c>
      <c r="C75" s="14">
        <f t="shared" si="4"/>
        <v>8.1</v>
      </c>
      <c r="D75" s="14">
        <f t="shared" si="4"/>
        <v>8.01</v>
      </c>
      <c r="E75" s="14">
        <f t="shared" si="4"/>
        <v>10.65</v>
      </c>
      <c r="F75" s="135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</row>
    <row r="76" spans="1:46" s="4" customFormat="1" ht="14.25">
      <c r="A76" s="54" t="s">
        <v>128</v>
      </c>
      <c r="B76" s="74">
        <v>0</v>
      </c>
      <c r="C76" s="14">
        <f t="shared" si="4"/>
        <v>0</v>
      </c>
      <c r="D76" s="14">
        <f t="shared" si="4"/>
        <v>0</v>
      </c>
      <c r="E76" s="14">
        <f t="shared" si="4"/>
        <v>0</v>
      </c>
      <c r="F76" s="135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</row>
    <row r="77" spans="1:46" s="4" customFormat="1" ht="14.25">
      <c r="A77" s="54" t="s">
        <v>130</v>
      </c>
      <c r="B77" s="74">
        <v>0.0009</v>
      </c>
      <c r="C77" s="14">
        <f t="shared" si="4"/>
        <v>1.3</v>
      </c>
      <c r="D77" s="14">
        <f t="shared" si="4"/>
        <v>1.29</v>
      </c>
      <c r="E77" s="14">
        <f t="shared" si="4"/>
        <v>1.71</v>
      </c>
      <c r="F77" s="135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</row>
    <row r="78" spans="1:46" s="4" customFormat="1" ht="14.25">
      <c r="A78" s="54" t="s">
        <v>129</v>
      </c>
      <c r="B78" s="74">
        <v>0.0003</v>
      </c>
      <c r="C78" s="14">
        <f t="shared" si="4"/>
        <v>0.43</v>
      </c>
      <c r="D78" s="14">
        <f t="shared" si="4"/>
        <v>0.43</v>
      </c>
      <c r="E78" s="14">
        <f t="shared" si="4"/>
        <v>0.57</v>
      </c>
      <c r="F78" s="135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</row>
    <row r="79" spans="1:8" ht="15">
      <c r="A79" s="65" t="s">
        <v>17</v>
      </c>
      <c r="B79" s="75">
        <f>SUM(B71:B78)</f>
        <v>0.0143</v>
      </c>
      <c r="C79" s="12">
        <f>SUM(C71:C78)</f>
        <v>20.68</v>
      </c>
      <c r="D79" s="12">
        <f>SUM(D71:D78)</f>
        <v>20.459999999999997</v>
      </c>
      <c r="E79" s="12">
        <f>SUM(E71:E78)</f>
        <v>27.19</v>
      </c>
      <c r="F79" s="139"/>
      <c r="H79" s="139"/>
    </row>
    <row r="80" spans="1:5" ht="15">
      <c r="A80" s="71" t="s">
        <v>132</v>
      </c>
      <c r="B80" s="63" t="s">
        <v>25</v>
      </c>
      <c r="C80" s="63" t="s">
        <v>5</v>
      </c>
      <c r="D80" s="63" t="s">
        <v>5</v>
      </c>
      <c r="E80" s="63" t="s">
        <v>5</v>
      </c>
    </row>
    <row r="81" spans="1:46" s="4" customFormat="1" ht="14.25">
      <c r="A81" s="54" t="s">
        <v>134</v>
      </c>
      <c r="B81" s="74">
        <v>0.0739</v>
      </c>
      <c r="C81" s="14">
        <f>ROUND($B81*C$27,2)</f>
        <v>106.85</v>
      </c>
      <c r="D81" s="14">
        <f>ROUND($B81*D$27,2)</f>
        <v>105.68</v>
      </c>
      <c r="E81" s="14">
        <f>ROUND($B81*E$27,2)</f>
        <v>140.52</v>
      </c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</row>
    <row r="82" spans="1:5" ht="15">
      <c r="A82" s="65" t="s">
        <v>17</v>
      </c>
      <c r="B82" s="75">
        <f>SUM(B81)</f>
        <v>0.0739</v>
      </c>
      <c r="C82" s="12">
        <f>SUM(C81:C81)</f>
        <v>106.85</v>
      </c>
      <c r="D82" s="12">
        <f>SUM(D81:D81)</f>
        <v>105.68</v>
      </c>
      <c r="E82" s="12">
        <f>SUM(E81:E81)</f>
        <v>140.52</v>
      </c>
    </row>
    <row r="83" spans="1:8" ht="15">
      <c r="A83" s="52" t="s">
        <v>33</v>
      </c>
      <c r="B83" s="82" t="s">
        <v>25</v>
      </c>
      <c r="C83" s="53" t="s">
        <v>5</v>
      </c>
      <c r="D83" s="53" t="s">
        <v>5</v>
      </c>
      <c r="E83" s="53" t="s">
        <v>5</v>
      </c>
      <c r="F83" s="139"/>
      <c r="H83" s="139"/>
    </row>
    <row r="84" spans="1:46" s="4" customFormat="1" ht="14.25">
      <c r="A84" s="54" t="s">
        <v>63</v>
      </c>
      <c r="B84" s="74">
        <f>B79</f>
        <v>0.0143</v>
      </c>
      <c r="C84" s="14">
        <f>C79</f>
        <v>20.68</v>
      </c>
      <c r="D84" s="14">
        <f>D79</f>
        <v>20.459999999999997</v>
      </c>
      <c r="E84" s="14">
        <f>E79</f>
        <v>27.19</v>
      </c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</row>
    <row r="85" spans="1:46" s="4" customFormat="1" ht="14.25">
      <c r="A85" s="54" t="s">
        <v>133</v>
      </c>
      <c r="B85" s="74">
        <f>B82</f>
        <v>0.0739</v>
      </c>
      <c r="C85" s="14">
        <f>C82</f>
        <v>106.85</v>
      </c>
      <c r="D85" s="14">
        <f>D82</f>
        <v>105.68</v>
      </c>
      <c r="E85" s="14">
        <f>E82</f>
        <v>140.52</v>
      </c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</row>
    <row r="86" spans="1:6" ht="15">
      <c r="A86" s="60" t="s">
        <v>17</v>
      </c>
      <c r="B86" s="78"/>
      <c r="C86" s="11">
        <f>SUM(C84:C85)</f>
        <v>127.53</v>
      </c>
      <c r="D86" s="11">
        <f>SUM(D84:D85)</f>
        <v>126.14</v>
      </c>
      <c r="E86" s="11">
        <f>SUM(E84:E85)</f>
        <v>167.71</v>
      </c>
      <c r="F86" s="139"/>
    </row>
    <row r="87" spans="1:5" ht="15" customHeight="1">
      <c r="A87" s="159"/>
      <c r="B87" s="160"/>
      <c r="C87" s="160"/>
      <c r="D87" s="160"/>
      <c r="E87" s="160"/>
    </row>
    <row r="88" spans="1:8" ht="15.75">
      <c r="A88" s="161" t="s">
        <v>34</v>
      </c>
      <c r="B88" s="162"/>
      <c r="C88" s="162"/>
      <c r="D88" s="162"/>
      <c r="E88" s="162"/>
      <c r="F88" s="139"/>
      <c r="G88" s="139"/>
      <c r="H88" s="139"/>
    </row>
    <row r="89" spans="1:5" ht="15">
      <c r="A89" s="52" t="s">
        <v>35</v>
      </c>
      <c r="B89" s="69"/>
      <c r="C89" s="53" t="s">
        <v>5</v>
      </c>
      <c r="D89" s="53" t="s">
        <v>5</v>
      </c>
      <c r="E89" s="53" t="s">
        <v>5</v>
      </c>
    </row>
    <row r="90" spans="1:5" ht="14.25">
      <c r="A90" s="54" t="s">
        <v>68</v>
      </c>
      <c r="B90" s="79"/>
      <c r="C90" s="16">
        <f>Uniformes!E18</f>
        <v>66.08055555555556</v>
      </c>
      <c r="D90" s="16">
        <f>Uniformes!E26</f>
        <v>49.05833333333334</v>
      </c>
      <c r="E90" s="16">
        <f>Uniformes!E34</f>
        <v>49.05833333333334</v>
      </c>
    </row>
    <row r="91" spans="1:5" ht="14.25">
      <c r="A91" s="54" t="s">
        <v>86</v>
      </c>
      <c r="B91" s="79"/>
      <c r="C91" s="16">
        <v>0</v>
      </c>
      <c r="D91" s="16">
        <v>0</v>
      </c>
      <c r="E91" s="16">
        <v>0</v>
      </c>
    </row>
    <row r="92" spans="1:5" ht="14.25">
      <c r="A92" s="54" t="s">
        <v>87</v>
      </c>
      <c r="B92" s="79"/>
      <c r="C92" s="16">
        <v>0</v>
      </c>
      <c r="D92" s="16">
        <v>0</v>
      </c>
      <c r="E92" s="16">
        <v>0</v>
      </c>
    </row>
    <row r="93" spans="1:5" ht="14.25">
      <c r="A93" s="54" t="s">
        <v>88</v>
      </c>
      <c r="B93" s="79"/>
      <c r="C93" s="14">
        <f>C92/14*11</f>
        <v>0</v>
      </c>
      <c r="D93" s="14">
        <f>D92/14*11</f>
        <v>0</v>
      </c>
      <c r="E93" s="14">
        <f>E92/14*11</f>
        <v>0</v>
      </c>
    </row>
    <row r="94" spans="1:5" ht="14.25">
      <c r="A94" s="54" t="s">
        <v>142</v>
      </c>
      <c r="B94" s="76"/>
      <c r="C94" s="14">
        <f>Exames!E16</f>
        <v>22.55</v>
      </c>
      <c r="D94" s="14">
        <f>Exames!E24</f>
        <v>22.55</v>
      </c>
      <c r="E94" s="14">
        <f>Exames!E29</f>
        <v>7.388333333333333</v>
      </c>
    </row>
    <row r="95" spans="1:5" ht="15">
      <c r="A95" s="60" t="s">
        <v>17</v>
      </c>
      <c r="B95" s="80"/>
      <c r="C95" s="11">
        <f>SUM(C90:C94)</f>
        <v>88.63055555555556</v>
      </c>
      <c r="D95" s="11">
        <f>SUM(D90:D94)</f>
        <v>71.60833333333333</v>
      </c>
      <c r="E95" s="11">
        <f>SUM(E90:E94)</f>
        <v>56.44666666666667</v>
      </c>
    </row>
    <row r="96" spans="1:5" ht="15" customHeight="1">
      <c r="A96" s="159"/>
      <c r="B96" s="160"/>
      <c r="C96" s="160"/>
      <c r="D96" s="160"/>
      <c r="E96" s="160"/>
    </row>
    <row r="97" spans="1:5" ht="15.75">
      <c r="A97" s="161" t="s">
        <v>36</v>
      </c>
      <c r="B97" s="162"/>
      <c r="C97" s="162"/>
      <c r="D97" s="162"/>
      <c r="E97" s="162"/>
    </row>
    <row r="98" spans="1:5" ht="15">
      <c r="A98" s="52" t="s">
        <v>37</v>
      </c>
      <c r="B98" s="82" t="s">
        <v>25</v>
      </c>
      <c r="C98" s="53" t="s">
        <v>5</v>
      </c>
      <c r="D98" s="53" t="s">
        <v>5</v>
      </c>
      <c r="E98" s="53" t="s">
        <v>5</v>
      </c>
    </row>
    <row r="99" spans="1:5" ht="14.25">
      <c r="A99" s="54" t="s">
        <v>9</v>
      </c>
      <c r="B99" s="74">
        <v>0.03</v>
      </c>
      <c r="C99" s="14">
        <f>$B99*(C27+C56+C67+C86+C95)</f>
        <v>96.80732266666666</v>
      </c>
      <c r="D99" s="14">
        <f>$B99*(D27+D56+D67+D86+D95)</f>
        <v>95.47374999999998</v>
      </c>
      <c r="E99" s="14">
        <f>$B99*(E27+E56+E67+E86+E95)</f>
        <v>120.09516799999999</v>
      </c>
    </row>
    <row r="100" spans="1:5" ht="14.25">
      <c r="A100" s="54" t="s">
        <v>10</v>
      </c>
      <c r="B100" s="74">
        <v>0.0679</v>
      </c>
      <c r="C100" s="14">
        <f>$B100*(C27+C56+C67+C86+C95+C99)</f>
        <v>225.6804575112889</v>
      </c>
      <c r="D100" s="14">
        <f>$B100*(D27+D56+D67+D86+D95+D99)</f>
        <v>222.57158845833334</v>
      </c>
      <c r="E100" s="14">
        <f>$B100*(E27+E56+E67+E86+E95+E99)</f>
        <v>279.96985881386667</v>
      </c>
    </row>
    <row r="101" spans="1:6" ht="18">
      <c r="A101" s="54" t="s">
        <v>38</v>
      </c>
      <c r="B101" s="74">
        <f>SUM(B102:B105)</f>
        <v>0.1225</v>
      </c>
      <c r="C101" s="14">
        <f>((C27+C56+C67+C86+C95+C99+C100)/(1-($B$101)))*$B101</f>
        <v>495.5000804870144</v>
      </c>
      <c r="D101" s="14">
        <f>((D27+D56+D67+D86+D95+D99+D100)/(1-($B$101)))*$B101</f>
        <v>488.6743017600902</v>
      </c>
      <c r="E101" s="14">
        <f>((E27+E56+E67+E86+E95+E99+E100)/(1-($B$101)))*$B101</f>
        <v>614.6969441041199</v>
      </c>
      <c r="F101" s="140"/>
    </row>
    <row r="102" spans="1:5" ht="14.25">
      <c r="A102" s="72" t="s">
        <v>11</v>
      </c>
      <c r="B102" s="81">
        <f>7.6%+1.65%</f>
        <v>0.0925</v>
      </c>
      <c r="C102" s="13">
        <f>((C27+C56+C67+C86+C95+C99+C100)/(1-($B$101)))*$B102</f>
        <v>374.15312200039864</v>
      </c>
      <c r="D102" s="13">
        <f>((D27+D56+D67+D86+D95+D99+D100)/(1-($B$101)))*$B102</f>
        <v>368.99896255353747</v>
      </c>
      <c r="E102" s="13">
        <f>((E27+E56+E67+E86+E95+E99+E100)/(1-($B$101)))*$B102</f>
        <v>464.1589169765804</v>
      </c>
    </row>
    <row r="103" spans="1:5" ht="14.25">
      <c r="A103" s="72" t="s">
        <v>12</v>
      </c>
      <c r="B103" s="81"/>
      <c r="C103" s="13"/>
      <c r="D103" s="13"/>
      <c r="E103" s="13"/>
    </row>
    <row r="104" spans="1:6" ht="14.25">
      <c r="A104" s="72" t="s">
        <v>39</v>
      </c>
      <c r="B104" s="81">
        <v>0.03</v>
      </c>
      <c r="C104" s="13">
        <f>((C27+C56+C67+C86+C95+C99+C100)/(1-($B$101)))*$B104</f>
        <v>121.34695848661576</v>
      </c>
      <c r="D104" s="13">
        <f>((D27+D56+D67+D86+D95+D99+D100)/(1-($B$101)))*$B104</f>
        <v>119.67533920655269</v>
      </c>
      <c r="E104" s="13">
        <f>((E27+E56+E67+E86+E95+E99+E100)/(1-($B$101)))*$B104</f>
        <v>150.53802712753958</v>
      </c>
      <c r="F104" s="141"/>
    </row>
    <row r="105" spans="1:5" ht="14.25">
      <c r="A105" s="72" t="s">
        <v>13</v>
      </c>
      <c r="B105" s="76"/>
      <c r="C105" s="14"/>
      <c r="D105" s="14"/>
      <c r="E105" s="14"/>
    </row>
    <row r="106" spans="1:6" ht="15">
      <c r="A106" s="60" t="s">
        <v>17</v>
      </c>
      <c r="B106" s="80"/>
      <c r="C106" s="11">
        <f>SUM(C99:C101)</f>
        <v>817.98786066497</v>
      </c>
      <c r="D106" s="11">
        <f>SUM(D99:D101)</f>
        <v>806.7196402184236</v>
      </c>
      <c r="E106" s="11">
        <f>SUM(E99:E101)</f>
        <v>1014.7619709179866</v>
      </c>
      <c r="F106" s="139"/>
    </row>
    <row r="107" spans="1:5" ht="15" customHeight="1">
      <c r="A107" s="159"/>
      <c r="B107" s="160"/>
      <c r="C107" s="160"/>
      <c r="D107" s="160"/>
      <c r="E107" s="160"/>
    </row>
    <row r="108" spans="1:5" ht="17.25" customHeight="1">
      <c r="A108" s="168" t="s">
        <v>73</v>
      </c>
      <c r="B108" s="169"/>
      <c r="C108" s="169"/>
      <c r="D108" s="169"/>
      <c r="E108" s="169"/>
    </row>
    <row r="109" spans="1:5" ht="15">
      <c r="A109" s="166" t="s">
        <v>14</v>
      </c>
      <c r="B109" s="166"/>
      <c r="C109" s="73" t="s">
        <v>5</v>
      </c>
      <c r="D109" s="73" t="s">
        <v>5</v>
      </c>
      <c r="E109" s="73" t="s">
        <v>5</v>
      </c>
    </row>
    <row r="110" spans="1:5" ht="15" customHeight="1">
      <c r="A110" s="167" t="s">
        <v>15</v>
      </c>
      <c r="B110" s="167"/>
      <c r="C110" s="34">
        <f>C27</f>
        <v>1445.83</v>
      </c>
      <c r="D110" s="34">
        <f>D27</f>
        <v>1430</v>
      </c>
      <c r="E110" s="34">
        <f>E27</f>
        <v>1901.4479999999999</v>
      </c>
    </row>
    <row r="111" spans="1:5" ht="15" customHeight="1">
      <c r="A111" s="167" t="s">
        <v>40</v>
      </c>
      <c r="B111" s="167"/>
      <c r="C111" s="34">
        <f>C56</f>
        <v>1453.6002</v>
      </c>
      <c r="D111" s="34">
        <f>D56</f>
        <v>1444.5900000000001</v>
      </c>
      <c r="E111" s="34">
        <f>E56</f>
        <v>1731.1776</v>
      </c>
    </row>
    <row r="112" spans="1:5" ht="14.25">
      <c r="A112" s="167" t="s">
        <v>41</v>
      </c>
      <c r="B112" s="167"/>
      <c r="C112" s="34">
        <f>C67</f>
        <v>111.32000000000001</v>
      </c>
      <c r="D112" s="34">
        <f>D67</f>
        <v>110.12</v>
      </c>
      <c r="E112" s="34">
        <f>E67</f>
        <v>146.39</v>
      </c>
    </row>
    <row r="113" spans="1:5" ht="15" customHeight="1">
      <c r="A113" s="167" t="s">
        <v>42</v>
      </c>
      <c r="B113" s="167"/>
      <c r="C113" s="34">
        <f>C86</f>
        <v>127.53</v>
      </c>
      <c r="D113" s="34">
        <f>D86</f>
        <v>126.14</v>
      </c>
      <c r="E113" s="34">
        <f>E86</f>
        <v>167.71</v>
      </c>
    </row>
    <row r="114" spans="1:5" ht="15.75" customHeight="1">
      <c r="A114" s="167" t="s">
        <v>43</v>
      </c>
      <c r="B114" s="167"/>
      <c r="C114" s="34">
        <f>C95</f>
        <v>88.63055555555556</v>
      </c>
      <c r="D114" s="34">
        <f>D95</f>
        <v>71.60833333333333</v>
      </c>
      <c r="E114" s="34">
        <f>E95</f>
        <v>56.44666666666667</v>
      </c>
    </row>
    <row r="115" spans="1:5" ht="15.75" customHeight="1">
      <c r="A115" s="171" t="s">
        <v>44</v>
      </c>
      <c r="B115" s="171"/>
      <c r="C115" s="15">
        <f>SUM(C110:C114)</f>
        <v>3226.9107555555556</v>
      </c>
      <c r="D115" s="15">
        <f>SUM(D110:D114)</f>
        <v>3182.458333333333</v>
      </c>
      <c r="E115" s="15">
        <f>SUM(E110:E114)</f>
        <v>4003.1722666666665</v>
      </c>
    </row>
    <row r="116" spans="1:5" ht="15.75" customHeight="1">
      <c r="A116" s="167" t="s">
        <v>45</v>
      </c>
      <c r="B116" s="167"/>
      <c r="C116" s="34">
        <f>C106</f>
        <v>817.98786066497</v>
      </c>
      <c r="D116" s="34">
        <f>D106</f>
        <v>806.7196402184236</v>
      </c>
      <c r="E116" s="34">
        <f>E106</f>
        <v>1014.7619709179866</v>
      </c>
    </row>
    <row r="117" spans="1:6" ht="15.75" customHeight="1">
      <c r="A117" s="170" t="s">
        <v>85</v>
      </c>
      <c r="B117" s="170"/>
      <c r="C117" s="11">
        <f>TRUNC(C110+C111+C112+C113+C114+C116,2)</f>
        <v>4044.89</v>
      </c>
      <c r="D117" s="11">
        <f>TRUNC(D110+D111+D112+D113+D114+D116,2)</f>
        <v>3989.17</v>
      </c>
      <c r="E117" s="11">
        <f>TRUNC(E110+E111+E112+E113+E114+E116,2)</f>
        <v>5017.93</v>
      </c>
      <c r="F117" s="141"/>
    </row>
    <row r="118" spans="1:5" ht="9" customHeight="1">
      <c r="A118" s="158"/>
      <c r="B118" s="158"/>
      <c r="C118" s="158"/>
      <c r="D118" s="158"/>
      <c r="E118" s="158"/>
    </row>
    <row r="119" spans="6:46" s="6" customFormat="1" ht="12.75"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</row>
    <row r="120" spans="6:46" s="6" customFormat="1" ht="12.75"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</row>
    <row r="121" spans="5:46" s="6" customFormat="1" ht="12.75">
      <c r="E121" s="83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</row>
    <row r="122" spans="5:46" s="6" customFormat="1" ht="12.75">
      <c r="E122" s="7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</row>
    <row r="123" spans="5:46" s="6" customFormat="1" ht="12.75">
      <c r="E123" s="83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</row>
    <row r="124" spans="5:46" s="6" customFormat="1" ht="12.75">
      <c r="E124" s="7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6"/>
      <c r="AQ124" s="136"/>
      <c r="AR124" s="136"/>
      <c r="AS124" s="136"/>
      <c r="AT124" s="136"/>
    </row>
    <row r="125" spans="5:46" s="6" customFormat="1" ht="12.75">
      <c r="E125" s="8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  <c r="AR125" s="136"/>
      <c r="AS125" s="136"/>
      <c r="AT125" s="136"/>
    </row>
    <row r="126" spans="5:46" s="6" customFormat="1" ht="12.75">
      <c r="E126" s="7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</row>
    <row r="127" spans="6:46" s="6" customFormat="1" ht="12.75"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</row>
    <row r="128" spans="6:46" s="6" customFormat="1" ht="12.75"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</row>
    <row r="129" spans="5:46" s="6" customFormat="1" ht="12.75">
      <c r="E129" s="7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  <c r="AR129" s="136"/>
      <c r="AS129" s="136"/>
      <c r="AT129" s="136"/>
    </row>
    <row r="130" spans="6:46" s="6" customFormat="1" ht="12.75"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6"/>
      <c r="AR130" s="136"/>
      <c r="AS130" s="136"/>
      <c r="AT130" s="136"/>
    </row>
    <row r="131" spans="6:46" s="6" customFormat="1" ht="12.75"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  <c r="AR131" s="136"/>
      <c r="AS131" s="136"/>
      <c r="AT131" s="136"/>
    </row>
    <row r="132" spans="6:46" s="6" customFormat="1" ht="12.75"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</row>
    <row r="133" spans="6:46" s="6" customFormat="1" ht="12.75"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6"/>
      <c r="AR133" s="136"/>
      <c r="AS133" s="136"/>
      <c r="AT133" s="136"/>
    </row>
    <row r="134" spans="6:46" s="6" customFormat="1" ht="12.75"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6"/>
      <c r="AR134" s="136"/>
      <c r="AS134" s="136"/>
      <c r="AT134" s="136"/>
    </row>
    <row r="135" spans="6:46" s="6" customFormat="1" ht="12.75"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</row>
    <row r="136" spans="6:46" s="6" customFormat="1" ht="12.75"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</row>
    <row r="137" spans="6:46" s="6" customFormat="1" ht="12.75"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</row>
    <row r="138" spans="6:46" s="6" customFormat="1" ht="12.75"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6"/>
      <c r="AR138" s="136"/>
      <c r="AS138" s="136"/>
      <c r="AT138" s="136"/>
    </row>
    <row r="139" spans="6:46" s="6" customFormat="1" ht="12.75"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6"/>
      <c r="AR139" s="136"/>
      <c r="AS139" s="136"/>
      <c r="AT139" s="136"/>
    </row>
    <row r="140" spans="6:46" s="6" customFormat="1" ht="12.75"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</row>
    <row r="141" spans="6:46" s="6" customFormat="1" ht="12.75"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</row>
    <row r="142" spans="6:46" s="6" customFormat="1" ht="12.75"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  <c r="AS142" s="136"/>
      <c r="AT142" s="136"/>
    </row>
    <row r="143" spans="6:46" s="6" customFormat="1" ht="12.75"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</row>
    <row r="144" spans="6:46" s="6" customFormat="1" ht="12.75"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136"/>
      <c r="AT144" s="136"/>
    </row>
    <row r="145" spans="6:46" s="6" customFormat="1" ht="12.75"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</row>
    <row r="146" spans="6:46" s="6" customFormat="1" ht="12.75"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136"/>
      <c r="AT146" s="136"/>
    </row>
    <row r="147" spans="6:46" s="6" customFormat="1" ht="12.75"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</row>
    <row r="148" spans="6:46" s="6" customFormat="1" ht="12.75"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  <c r="AR148" s="136"/>
      <c r="AS148" s="136"/>
      <c r="AT148" s="136"/>
    </row>
    <row r="149" spans="6:46" s="6" customFormat="1" ht="12.75"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</row>
    <row r="150" spans="6:46" s="6" customFormat="1" ht="12.75"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</row>
    <row r="151" spans="6:46" s="6" customFormat="1" ht="12.75"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6"/>
      <c r="AQ151" s="136"/>
      <c r="AR151" s="136"/>
      <c r="AS151" s="136"/>
      <c r="AT151" s="136"/>
    </row>
    <row r="152" spans="6:46" s="6" customFormat="1" ht="12.75"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36"/>
      <c r="AR152" s="136"/>
      <c r="AS152" s="136"/>
      <c r="AT152" s="136"/>
    </row>
    <row r="153" spans="6:46" s="6" customFormat="1" ht="12.75"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136"/>
      <c r="AM153" s="136"/>
      <c r="AN153" s="136"/>
      <c r="AO153" s="136"/>
      <c r="AP153" s="136"/>
      <c r="AQ153" s="136"/>
      <c r="AR153" s="136"/>
      <c r="AS153" s="136"/>
      <c r="AT153" s="136"/>
    </row>
    <row r="154" spans="6:46" s="6" customFormat="1" ht="12.75"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  <c r="AR154" s="136"/>
      <c r="AS154" s="136"/>
      <c r="AT154" s="136"/>
    </row>
    <row r="155" spans="6:46" s="6" customFormat="1" ht="12.75"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6"/>
      <c r="AO155" s="136"/>
      <c r="AP155" s="136"/>
      <c r="AQ155" s="136"/>
      <c r="AR155" s="136"/>
      <c r="AS155" s="136"/>
      <c r="AT155" s="136"/>
    </row>
    <row r="156" spans="6:46" s="6" customFormat="1" ht="12.75">
      <c r="F156" s="135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  <c r="AR156" s="136"/>
      <c r="AS156" s="136"/>
      <c r="AT156" s="136"/>
    </row>
    <row r="157" spans="1:5" ht="12.75">
      <c r="A157" s="5"/>
      <c r="B157" s="6"/>
      <c r="C157" s="6"/>
      <c r="D157" s="6"/>
      <c r="E157" s="6"/>
    </row>
    <row r="158" spans="1:5" ht="12.75">
      <c r="A158" s="5"/>
      <c r="B158" s="6"/>
      <c r="C158" s="6"/>
      <c r="D158" s="6"/>
      <c r="E158" s="6"/>
    </row>
    <row r="159" spans="1:5" ht="12.75">
      <c r="A159" s="5"/>
      <c r="B159" s="6"/>
      <c r="C159" s="6"/>
      <c r="D159" s="6"/>
      <c r="E159" s="6"/>
    </row>
    <row r="160" spans="1:5" ht="12.75">
      <c r="A160" s="5"/>
      <c r="B160" s="6"/>
      <c r="C160" s="6"/>
      <c r="D160" s="6"/>
      <c r="E160" s="6"/>
    </row>
    <row r="161" spans="1:5" ht="12.75">
      <c r="A161" s="5"/>
      <c r="B161" s="6"/>
      <c r="C161" s="6"/>
      <c r="D161" s="6"/>
      <c r="E161" s="6"/>
    </row>
    <row r="162" spans="1:5" ht="12.75">
      <c r="A162" s="5"/>
      <c r="B162" s="6"/>
      <c r="C162" s="6"/>
      <c r="D162" s="6"/>
      <c r="E162" s="6"/>
    </row>
    <row r="163" spans="1:5" ht="12.75">
      <c r="A163" s="5"/>
      <c r="B163" s="6"/>
      <c r="C163" s="6"/>
      <c r="D163" s="6"/>
      <c r="E163" s="6"/>
    </row>
    <row r="164" spans="1:5" ht="12.75">
      <c r="A164" s="5"/>
      <c r="B164" s="6"/>
      <c r="C164" s="6"/>
      <c r="D164" s="6"/>
      <c r="E164" s="6"/>
    </row>
    <row r="165" spans="1:5" ht="12.75">
      <c r="A165" s="5"/>
      <c r="B165" s="6"/>
      <c r="C165" s="6"/>
      <c r="D165" s="6"/>
      <c r="E165" s="6"/>
    </row>
    <row r="166" spans="1:5" ht="12.75">
      <c r="A166" s="5"/>
      <c r="B166" s="6"/>
      <c r="C166" s="6"/>
      <c r="D166" s="6"/>
      <c r="E166" s="6"/>
    </row>
    <row r="167" spans="1:5" ht="12.75">
      <c r="A167" s="5"/>
      <c r="B167" s="6"/>
      <c r="C167" s="6"/>
      <c r="D167" s="6"/>
      <c r="E167" s="6"/>
    </row>
    <row r="168" spans="1:5" ht="12.75">
      <c r="A168" s="5"/>
      <c r="B168" s="6"/>
      <c r="C168" s="6"/>
      <c r="D168" s="6"/>
      <c r="E168" s="6"/>
    </row>
    <row r="169" spans="1:5" ht="12.75">
      <c r="A169" s="5"/>
      <c r="B169" s="6"/>
      <c r="C169" s="6"/>
      <c r="D169" s="6"/>
      <c r="E169" s="6"/>
    </row>
    <row r="170" spans="1:5" ht="12.75">
      <c r="A170" s="5"/>
      <c r="B170" s="6"/>
      <c r="C170" s="6"/>
      <c r="D170" s="6"/>
      <c r="E170" s="6"/>
    </row>
    <row r="171" spans="1:5" ht="12.75">
      <c r="A171" s="5"/>
      <c r="B171" s="6"/>
      <c r="C171" s="6"/>
      <c r="D171" s="6"/>
      <c r="E171" s="6"/>
    </row>
    <row r="172" spans="1:5" ht="12.75">
      <c r="A172" s="5"/>
      <c r="B172" s="6"/>
      <c r="C172" s="6"/>
      <c r="D172" s="6"/>
      <c r="E172" s="6"/>
    </row>
    <row r="173" spans="1:5" ht="12.75">
      <c r="A173" s="5"/>
      <c r="B173" s="6"/>
      <c r="C173" s="6"/>
      <c r="D173" s="6"/>
      <c r="E173" s="6"/>
    </row>
    <row r="174" spans="1:5" ht="12.75">
      <c r="A174" s="5"/>
      <c r="B174" s="6"/>
      <c r="C174" s="6"/>
      <c r="D174" s="6"/>
      <c r="E174" s="6"/>
    </row>
    <row r="175" spans="1:5" ht="12.75">
      <c r="A175" s="5"/>
      <c r="B175" s="6"/>
      <c r="C175" s="6"/>
      <c r="D175" s="6"/>
      <c r="E175" s="6"/>
    </row>
    <row r="176" spans="1:5" ht="12.75">
      <c r="A176" s="5"/>
      <c r="B176" s="6"/>
      <c r="C176" s="6"/>
      <c r="D176" s="6"/>
      <c r="E176" s="6"/>
    </row>
    <row r="177" spans="1:5" ht="12.75">
      <c r="A177" s="5"/>
      <c r="B177" s="6"/>
      <c r="C177" s="6"/>
      <c r="D177" s="6"/>
      <c r="E177" s="6"/>
    </row>
    <row r="178" spans="1:5" ht="12.75">
      <c r="A178" s="5"/>
      <c r="B178" s="6"/>
      <c r="C178" s="6"/>
      <c r="D178" s="6"/>
      <c r="E178" s="6"/>
    </row>
    <row r="179" spans="1:5" ht="12.75">
      <c r="A179" s="5"/>
      <c r="B179" s="6"/>
      <c r="C179" s="6"/>
      <c r="D179" s="6"/>
      <c r="E179" s="6"/>
    </row>
    <row r="180" spans="1:5" ht="12.75">
      <c r="A180" s="5"/>
      <c r="B180" s="6"/>
      <c r="C180" s="6"/>
      <c r="D180" s="6"/>
      <c r="E180" s="6"/>
    </row>
    <row r="181" spans="1:5" ht="12.75">
      <c r="A181" s="5"/>
      <c r="B181" s="6"/>
      <c r="C181" s="6"/>
      <c r="D181" s="6"/>
      <c r="E181" s="6"/>
    </row>
    <row r="182" spans="1:5" ht="12.75">
      <c r="A182" s="5"/>
      <c r="B182" s="6"/>
      <c r="C182" s="6"/>
      <c r="D182" s="6"/>
      <c r="E182" s="6"/>
    </row>
    <row r="183" spans="1:5" ht="12.75">
      <c r="A183" s="5"/>
      <c r="B183" s="6"/>
      <c r="C183" s="6"/>
      <c r="D183" s="6"/>
      <c r="E183" s="6"/>
    </row>
    <row r="184" spans="1:5" ht="12.75">
      <c r="A184" s="5"/>
      <c r="B184" s="6"/>
      <c r="C184" s="6"/>
      <c r="D184" s="6"/>
      <c r="E184" s="6"/>
    </row>
    <row r="185" spans="1:5" ht="12.75">
      <c r="A185" s="5"/>
      <c r="B185" s="6"/>
      <c r="C185" s="6"/>
      <c r="D185" s="6"/>
      <c r="E185" s="6"/>
    </row>
    <row r="186" spans="1:5" ht="12.75">
      <c r="A186" s="5"/>
      <c r="B186" s="6"/>
      <c r="C186" s="6"/>
      <c r="D186" s="6"/>
      <c r="E186" s="6"/>
    </row>
    <row r="187" spans="1:5" ht="12.75">
      <c r="A187" s="5"/>
      <c r="B187" s="6"/>
      <c r="C187" s="6"/>
      <c r="D187" s="6"/>
      <c r="E187" s="6"/>
    </row>
    <row r="188" spans="1:5" ht="12.75">
      <c r="A188" s="5"/>
      <c r="B188" s="6"/>
      <c r="C188" s="6"/>
      <c r="D188" s="6"/>
      <c r="E188" s="6"/>
    </row>
    <row r="189" spans="1:5" ht="12.75">
      <c r="A189" s="5"/>
      <c r="B189" s="6"/>
      <c r="C189" s="6"/>
      <c r="D189" s="6"/>
      <c r="E189" s="6"/>
    </row>
    <row r="190" spans="1:5" ht="12.75">
      <c r="A190" s="5"/>
      <c r="B190" s="6"/>
      <c r="C190" s="6"/>
      <c r="D190" s="6"/>
      <c r="E190" s="6"/>
    </row>
    <row r="191" spans="1:5" ht="12.75">
      <c r="A191" s="5"/>
      <c r="B191" s="6"/>
      <c r="C191" s="6"/>
      <c r="D191" s="6"/>
      <c r="E191" s="6"/>
    </row>
    <row r="192" spans="1:5" ht="12.75">
      <c r="A192" s="5"/>
      <c r="B192" s="6"/>
      <c r="C192" s="6"/>
      <c r="D192" s="6"/>
      <c r="E192" s="6"/>
    </row>
    <row r="193" spans="1:5" ht="12.75">
      <c r="A193" s="5"/>
      <c r="B193" s="6"/>
      <c r="C193" s="6"/>
      <c r="D193" s="6"/>
      <c r="E193" s="6"/>
    </row>
    <row r="194" spans="1:5" ht="12.75">
      <c r="A194" s="5"/>
      <c r="B194" s="6"/>
      <c r="C194" s="6"/>
      <c r="D194" s="6"/>
      <c r="E194" s="6"/>
    </row>
    <row r="195" spans="1:5" ht="12.75">
      <c r="A195" s="5"/>
      <c r="B195" s="6"/>
      <c r="C195" s="6"/>
      <c r="D195" s="6"/>
      <c r="E195" s="6"/>
    </row>
    <row r="196" spans="1:5" ht="12.75">
      <c r="A196" s="5"/>
      <c r="B196" s="6"/>
      <c r="C196" s="6"/>
      <c r="D196" s="6"/>
      <c r="E196" s="6"/>
    </row>
    <row r="197" spans="1:5" ht="12.75">
      <c r="A197" s="5"/>
      <c r="B197" s="6"/>
      <c r="C197" s="6"/>
      <c r="D197" s="6"/>
      <c r="E197" s="6"/>
    </row>
    <row r="198" spans="1:5" ht="12.75">
      <c r="A198" s="5"/>
      <c r="B198" s="6"/>
      <c r="C198" s="6"/>
      <c r="D198" s="6"/>
      <c r="E198" s="6"/>
    </row>
    <row r="199" spans="1:5" ht="12.75">
      <c r="A199" s="5"/>
      <c r="B199" s="6"/>
      <c r="C199" s="6"/>
      <c r="D199" s="6"/>
      <c r="E199" s="6"/>
    </row>
    <row r="200" spans="1:5" ht="12.75">
      <c r="A200" s="5"/>
      <c r="B200" s="6"/>
      <c r="C200" s="6"/>
      <c r="D200" s="6"/>
      <c r="E200" s="6"/>
    </row>
    <row r="201" spans="1:5" ht="12.75">
      <c r="A201" s="5"/>
      <c r="B201" s="6"/>
      <c r="C201" s="6"/>
      <c r="D201" s="6"/>
      <c r="E201" s="6"/>
    </row>
    <row r="202" spans="1:5" ht="12.75">
      <c r="A202" s="5"/>
      <c r="B202" s="6"/>
      <c r="C202" s="6"/>
      <c r="D202" s="6"/>
      <c r="E202" s="6"/>
    </row>
    <row r="203" spans="1:5" ht="12.75">
      <c r="A203" s="5"/>
      <c r="B203" s="6"/>
      <c r="C203" s="6"/>
      <c r="D203" s="6"/>
      <c r="E203" s="6"/>
    </row>
    <row r="204" spans="1:5" ht="12.75">
      <c r="A204" s="5"/>
      <c r="B204" s="6"/>
      <c r="C204" s="6"/>
      <c r="D204" s="6"/>
      <c r="E204" s="6"/>
    </row>
    <row r="205" spans="1:5" ht="12.75">
      <c r="A205" s="5"/>
      <c r="B205" s="6"/>
      <c r="C205" s="6"/>
      <c r="D205" s="6"/>
      <c r="E205" s="6"/>
    </row>
    <row r="206" spans="1:5" ht="12.75">
      <c r="A206" s="5"/>
      <c r="B206" s="6"/>
      <c r="C206" s="6"/>
      <c r="D206" s="6"/>
      <c r="E206" s="6"/>
    </row>
    <row r="207" spans="1:5" ht="12.75">
      <c r="A207" s="5"/>
      <c r="B207" s="6"/>
      <c r="C207" s="6"/>
      <c r="D207" s="6"/>
      <c r="E207" s="6"/>
    </row>
    <row r="208" spans="1:5" ht="12.75">
      <c r="A208" s="5"/>
      <c r="B208" s="6"/>
      <c r="C208" s="6"/>
      <c r="D208" s="6"/>
      <c r="E208" s="6"/>
    </row>
    <row r="209" spans="1:5" ht="12.75">
      <c r="A209" s="5"/>
      <c r="B209" s="6"/>
      <c r="C209" s="6"/>
      <c r="D209" s="6"/>
      <c r="E209" s="6"/>
    </row>
    <row r="210" spans="1:5" ht="12.75">
      <c r="A210" s="5"/>
      <c r="B210" s="6"/>
      <c r="C210" s="6"/>
      <c r="D210" s="6"/>
      <c r="E210" s="6"/>
    </row>
    <row r="211" spans="1:5" ht="12.75">
      <c r="A211" s="5"/>
      <c r="B211" s="6"/>
      <c r="C211" s="6"/>
      <c r="D211" s="6"/>
      <c r="E211" s="6"/>
    </row>
    <row r="212" spans="1:5" ht="12.75">
      <c r="A212" s="5"/>
      <c r="B212" s="6"/>
      <c r="C212" s="6"/>
      <c r="D212" s="6"/>
      <c r="E212" s="6"/>
    </row>
    <row r="213" spans="1:5" ht="12.75">
      <c r="A213" s="5"/>
      <c r="B213" s="6"/>
      <c r="C213" s="6"/>
      <c r="D213" s="6"/>
      <c r="E213" s="6"/>
    </row>
    <row r="214" spans="1:5" ht="12.75">
      <c r="A214" s="5"/>
      <c r="B214" s="6"/>
      <c r="C214" s="6"/>
      <c r="D214" s="6"/>
      <c r="E214" s="6"/>
    </row>
    <row r="215" spans="1:5" ht="12.75">
      <c r="A215" s="5"/>
      <c r="B215" s="6"/>
      <c r="C215" s="6"/>
      <c r="D215" s="6"/>
      <c r="E215" s="6"/>
    </row>
    <row r="216" spans="1:5" ht="12.75">
      <c r="A216" s="5"/>
      <c r="B216" s="6"/>
      <c r="C216" s="6"/>
      <c r="D216" s="6"/>
      <c r="E216" s="6"/>
    </row>
    <row r="217" spans="1:5" ht="12.75">
      <c r="A217" s="5"/>
      <c r="B217" s="6"/>
      <c r="C217" s="6"/>
      <c r="D217" s="6"/>
      <c r="E217" s="6"/>
    </row>
    <row r="218" spans="1:5" ht="12.75">
      <c r="A218" s="5"/>
      <c r="B218" s="6"/>
      <c r="C218" s="6"/>
      <c r="D218" s="6"/>
      <c r="E218" s="6"/>
    </row>
    <row r="219" spans="1:5" ht="12.75">
      <c r="A219" s="5"/>
      <c r="B219" s="6"/>
      <c r="C219" s="6"/>
      <c r="D219" s="6"/>
      <c r="E219" s="6"/>
    </row>
    <row r="220" spans="1:5" ht="12.75">
      <c r="A220" s="5"/>
      <c r="B220" s="6"/>
      <c r="C220" s="6"/>
      <c r="D220" s="6"/>
      <c r="E220" s="6"/>
    </row>
    <row r="221" spans="1:5" ht="12.75">
      <c r="A221" s="5"/>
      <c r="B221" s="6"/>
      <c r="C221" s="6"/>
      <c r="D221" s="6"/>
      <c r="E221" s="6"/>
    </row>
    <row r="222" spans="1:5" ht="12.75">
      <c r="A222" s="5"/>
      <c r="B222" s="6"/>
      <c r="C222" s="6"/>
      <c r="D222" s="6"/>
      <c r="E222" s="6"/>
    </row>
    <row r="223" spans="1:5" ht="12.75">
      <c r="A223" s="5"/>
      <c r="B223" s="6"/>
      <c r="C223" s="6"/>
      <c r="D223" s="6"/>
      <c r="E223" s="6"/>
    </row>
    <row r="224" spans="1:5" ht="12.75">
      <c r="A224" s="5"/>
      <c r="B224" s="6"/>
      <c r="C224" s="6"/>
      <c r="D224" s="6"/>
      <c r="E224" s="6"/>
    </row>
    <row r="225" spans="1:5" ht="12.75">
      <c r="A225" s="5"/>
      <c r="B225" s="6"/>
      <c r="C225" s="6"/>
      <c r="D225" s="6"/>
      <c r="E225" s="6"/>
    </row>
    <row r="226" spans="1:5" ht="12.75">
      <c r="A226" s="5"/>
      <c r="B226" s="6"/>
      <c r="C226" s="6"/>
      <c r="D226" s="6"/>
      <c r="E226" s="6"/>
    </row>
    <row r="227" spans="1:5" ht="12.75">
      <c r="A227" s="5"/>
      <c r="B227" s="6"/>
      <c r="C227" s="6"/>
      <c r="D227" s="6"/>
      <c r="E227" s="6"/>
    </row>
    <row r="228" spans="1:5" ht="12.75">
      <c r="A228" s="5"/>
      <c r="B228" s="6"/>
      <c r="C228" s="6"/>
      <c r="D228" s="6"/>
      <c r="E228" s="6"/>
    </row>
    <row r="229" spans="1:5" ht="12.75">
      <c r="A229" s="5"/>
      <c r="B229" s="6"/>
      <c r="C229" s="6"/>
      <c r="D229" s="6"/>
      <c r="E229" s="6"/>
    </row>
    <row r="230" spans="1:5" ht="12.75">
      <c r="A230" s="5"/>
      <c r="B230" s="6"/>
      <c r="C230" s="6"/>
      <c r="D230" s="6"/>
      <c r="E230" s="6"/>
    </row>
    <row r="231" spans="1:5" ht="12.75">
      <c r="A231" s="5"/>
      <c r="B231" s="6"/>
      <c r="C231" s="6"/>
      <c r="D231" s="6"/>
      <c r="E231" s="6"/>
    </row>
    <row r="232" spans="1:5" ht="12.75">
      <c r="A232" s="5"/>
      <c r="B232" s="6"/>
      <c r="C232" s="6"/>
      <c r="D232" s="6"/>
      <c r="E232" s="6"/>
    </row>
    <row r="233" spans="1:5" ht="12.75">
      <c r="A233" s="5"/>
      <c r="B233" s="6"/>
      <c r="C233" s="6"/>
      <c r="D233" s="6"/>
      <c r="E233" s="6"/>
    </row>
    <row r="234" spans="1:5" ht="12.75">
      <c r="A234" s="5"/>
      <c r="B234" s="6"/>
      <c r="C234" s="6"/>
      <c r="D234" s="6"/>
      <c r="E234" s="6"/>
    </row>
    <row r="235" spans="1:5" ht="12.75">
      <c r="A235" s="5"/>
      <c r="B235" s="6"/>
      <c r="C235" s="6"/>
      <c r="D235" s="6"/>
      <c r="E235" s="6"/>
    </row>
    <row r="236" spans="1:5" ht="12.75">
      <c r="A236" s="5"/>
      <c r="B236" s="6"/>
      <c r="C236" s="6"/>
      <c r="D236" s="6"/>
      <c r="E236" s="6"/>
    </row>
    <row r="237" spans="1:5" ht="12.75">
      <c r="A237" s="5"/>
      <c r="B237" s="6"/>
      <c r="C237" s="6"/>
      <c r="D237" s="6"/>
      <c r="E237" s="6"/>
    </row>
    <row r="238" spans="1:5" ht="12.75">
      <c r="A238" s="5"/>
      <c r="B238" s="6"/>
      <c r="C238" s="6"/>
      <c r="D238" s="6"/>
      <c r="E238" s="6"/>
    </row>
    <row r="239" spans="1:5" ht="12.75">
      <c r="A239" s="5"/>
      <c r="B239" s="6"/>
      <c r="C239" s="6"/>
      <c r="D239" s="6"/>
      <c r="E239" s="6"/>
    </row>
    <row r="240" spans="1:5" ht="12.75">
      <c r="A240" s="5"/>
      <c r="B240" s="6"/>
      <c r="C240" s="6"/>
      <c r="D240" s="6"/>
      <c r="E240" s="6"/>
    </row>
    <row r="241" spans="1:5" ht="12.75">
      <c r="A241" s="5"/>
      <c r="B241" s="6"/>
      <c r="C241" s="6"/>
      <c r="D241" s="6"/>
      <c r="E241" s="6"/>
    </row>
    <row r="242" spans="1:5" ht="12.75">
      <c r="A242" s="5"/>
      <c r="B242" s="6"/>
      <c r="C242" s="6"/>
      <c r="D242" s="6"/>
      <c r="E242" s="6"/>
    </row>
    <row r="243" spans="1:5" ht="12.75">
      <c r="A243" s="5"/>
      <c r="B243" s="6"/>
      <c r="C243" s="6"/>
      <c r="D243" s="6"/>
      <c r="E243" s="6"/>
    </row>
    <row r="244" spans="1:5" ht="12.75">
      <c r="A244" s="5"/>
      <c r="B244" s="6"/>
      <c r="C244" s="6"/>
      <c r="D244" s="6"/>
      <c r="E244" s="6"/>
    </row>
    <row r="245" spans="1:5" ht="12.75">
      <c r="A245" s="5"/>
      <c r="B245" s="6"/>
      <c r="C245" s="6"/>
      <c r="D245" s="6"/>
      <c r="E245" s="6"/>
    </row>
    <row r="246" spans="1:5" ht="12.75">
      <c r="A246" s="5"/>
      <c r="B246" s="6"/>
      <c r="C246" s="6"/>
      <c r="D246" s="6"/>
      <c r="E246" s="6"/>
    </row>
    <row r="247" spans="1:5" ht="12.75">
      <c r="A247" s="5"/>
      <c r="B247" s="6"/>
      <c r="C247" s="6"/>
      <c r="D247" s="6"/>
      <c r="E247" s="6"/>
    </row>
    <row r="248" spans="1:5" ht="12.75">
      <c r="A248" s="5"/>
      <c r="B248" s="6"/>
      <c r="C248" s="6"/>
      <c r="D248" s="6"/>
      <c r="E248" s="6"/>
    </row>
    <row r="249" spans="1:5" ht="12.75">
      <c r="A249" s="5"/>
      <c r="B249" s="6"/>
      <c r="C249" s="6"/>
      <c r="D249" s="6"/>
      <c r="E249" s="6"/>
    </row>
    <row r="250" spans="1:5" ht="12.75">
      <c r="A250" s="5"/>
      <c r="B250" s="6"/>
      <c r="C250" s="6"/>
      <c r="D250" s="6"/>
      <c r="E250" s="6"/>
    </row>
    <row r="251" spans="1:5" ht="12.75">
      <c r="A251" s="5"/>
      <c r="B251" s="6"/>
      <c r="C251" s="6"/>
      <c r="D251" s="6"/>
      <c r="E251" s="6"/>
    </row>
    <row r="252" spans="1:5" ht="12.75">
      <c r="A252" s="5"/>
      <c r="B252" s="6"/>
      <c r="C252" s="6"/>
      <c r="D252" s="6"/>
      <c r="E252" s="6"/>
    </row>
    <row r="253" spans="1:5" ht="12.75">
      <c r="A253" s="5"/>
      <c r="B253" s="6"/>
      <c r="C253" s="6"/>
      <c r="D253" s="6"/>
      <c r="E253" s="6"/>
    </row>
    <row r="254" spans="1:5" ht="12.75">
      <c r="A254" s="5"/>
      <c r="B254" s="6"/>
      <c r="C254" s="6"/>
      <c r="D254" s="6"/>
      <c r="E254" s="6"/>
    </row>
    <row r="255" spans="1:5" ht="12.75">
      <c r="A255" s="5"/>
      <c r="B255" s="6"/>
      <c r="C255" s="6"/>
      <c r="D255" s="6"/>
      <c r="E255" s="6"/>
    </row>
    <row r="256" spans="1:5" ht="12.75">
      <c r="A256" s="5"/>
      <c r="B256" s="6"/>
      <c r="C256" s="6"/>
      <c r="D256" s="6"/>
      <c r="E256" s="6"/>
    </row>
    <row r="257" spans="1:5" ht="12.75">
      <c r="A257" s="5"/>
      <c r="B257" s="6"/>
      <c r="C257" s="6"/>
      <c r="D257" s="6"/>
      <c r="E257" s="6"/>
    </row>
    <row r="258" spans="1:5" ht="12.75">
      <c r="A258" s="5"/>
      <c r="B258" s="6"/>
      <c r="C258" s="6"/>
      <c r="D258" s="6"/>
      <c r="E258" s="6"/>
    </row>
    <row r="259" spans="1:5" ht="12.75">
      <c r="A259" s="5"/>
      <c r="B259" s="6"/>
      <c r="C259" s="6"/>
      <c r="D259" s="6"/>
      <c r="E259" s="6"/>
    </row>
    <row r="260" spans="1:5" ht="12.75">
      <c r="A260" s="5"/>
      <c r="B260" s="6"/>
      <c r="C260" s="6"/>
      <c r="D260" s="6"/>
      <c r="E260" s="6"/>
    </row>
    <row r="261" spans="1:5" ht="12.75">
      <c r="A261" s="5"/>
      <c r="B261" s="6"/>
      <c r="C261" s="6"/>
      <c r="D261" s="6"/>
      <c r="E261" s="6"/>
    </row>
    <row r="262" spans="1:5" ht="12.75">
      <c r="A262" s="5"/>
      <c r="B262" s="6"/>
      <c r="C262" s="6"/>
      <c r="D262" s="6"/>
      <c r="E262" s="6"/>
    </row>
    <row r="263" spans="1:5" ht="12.75">
      <c r="A263" s="5"/>
      <c r="B263" s="6"/>
      <c r="C263" s="6"/>
      <c r="D263" s="6"/>
      <c r="E263" s="6"/>
    </row>
    <row r="264" spans="1:5" ht="12.75">
      <c r="A264" s="5"/>
      <c r="B264" s="6"/>
      <c r="C264" s="6"/>
      <c r="D264" s="6"/>
      <c r="E264" s="6"/>
    </row>
    <row r="265" spans="1:5" ht="12.75">
      <c r="A265" s="5"/>
      <c r="B265" s="6"/>
      <c r="C265" s="6"/>
      <c r="D265" s="6"/>
      <c r="E265" s="6"/>
    </row>
    <row r="266" spans="1:5" ht="12.75">
      <c r="A266" s="5"/>
      <c r="B266" s="6"/>
      <c r="C266" s="6"/>
      <c r="D266" s="6"/>
      <c r="E266" s="6"/>
    </row>
    <row r="267" spans="1:5" ht="12.75">
      <c r="A267" s="5"/>
      <c r="B267" s="6"/>
      <c r="C267" s="6"/>
      <c r="D267" s="6"/>
      <c r="E267" s="6"/>
    </row>
    <row r="268" spans="1:5" ht="12.75">
      <c r="A268" s="5"/>
      <c r="B268" s="6"/>
      <c r="C268" s="6"/>
      <c r="D268" s="6"/>
      <c r="E268" s="6"/>
    </row>
    <row r="269" spans="1:5" ht="12.75">
      <c r="A269" s="5"/>
      <c r="B269" s="6"/>
      <c r="C269" s="6"/>
      <c r="D269" s="6"/>
      <c r="E269" s="6"/>
    </row>
    <row r="270" spans="1:5" ht="12.75">
      <c r="A270" s="5"/>
      <c r="B270" s="6"/>
      <c r="C270" s="6"/>
      <c r="D270" s="6"/>
      <c r="E270" s="6"/>
    </row>
    <row r="271" spans="1:5" ht="12.75">
      <c r="A271" s="5"/>
      <c r="B271" s="6"/>
      <c r="C271" s="6"/>
      <c r="D271" s="6"/>
      <c r="E271" s="6"/>
    </row>
    <row r="272" spans="1:5" ht="12.75">
      <c r="A272" s="5"/>
      <c r="B272" s="6"/>
      <c r="C272" s="6"/>
      <c r="D272" s="6"/>
      <c r="E272" s="6"/>
    </row>
    <row r="273" spans="1:5" ht="12.75">
      <c r="A273" s="5"/>
      <c r="B273" s="6"/>
      <c r="C273" s="6"/>
      <c r="D273" s="6"/>
      <c r="E273" s="6"/>
    </row>
    <row r="274" spans="1:5" ht="12.75">
      <c r="A274" s="5"/>
      <c r="B274" s="6"/>
      <c r="C274" s="6"/>
      <c r="D274" s="6"/>
      <c r="E274" s="6"/>
    </row>
    <row r="275" spans="1:5" ht="12.75">
      <c r="A275" s="5"/>
      <c r="B275" s="6"/>
      <c r="C275" s="6"/>
      <c r="D275" s="6"/>
      <c r="E275" s="6"/>
    </row>
    <row r="276" spans="1:5" ht="12.75">
      <c r="A276" s="5"/>
      <c r="B276" s="6"/>
      <c r="C276" s="6"/>
      <c r="D276" s="6"/>
      <c r="E276" s="6"/>
    </row>
    <row r="277" spans="1:5" ht="12.75">
      <c r="A277" s="5"/>
      <c r="B277" s="6"/>
      <c r="C277" s="6"/>
      <c r="D277" s="6"/>
      <c r="E277" s="6"/>
    </row>
    <row r="278" spans="1:5" ht="12.75">
      <c r="A278" s="5"/>
      <c r="B278" s="6"/>
      <c r="C278" s="6"/>
      <c r="D278" s="6"/>
      <c r="E278" s="6"/>
    </row>
    <row r="279" spans="1:5" ht="12.75">
      <c r="A279" s="5"/>
      <c r="B279" s="6"/>
      <c r="C279" s="6"/>
      <c r="D279" s="6"/>
      <c r="E279" s="6"/>
    </row>
    <row r="280" spans="1:5" ht="12.75">
      <c r="A280" s="5"/>
      <c r="B280" s="6"/>
      <c r="C280" s="6"/>
      <c r="D280" s="6"/>
      <c r="E280" s="6"/>
    </row>
    <row r="281" spans="1:5" ht="12.75">
      <c r="A281" s="5"/>
      <c r="B281" s="6"/>
      <c r="C281" s="6"/>
      <c r="D281" s="6"/>
      <c r="E281" s="6"/>
    </row>
    <row r="282" spans="1:5" ht="12.75">
      <c r="A282" s="5"/>
      <c r="B282" s="6"/>
      <c r="C282" s="6"/>
      <c r="D282" s="6"/>
      <c r="E282" s="6"/>
    </row>
    <row r="283" spans="1:5" ht="12.75">
      <c r="A283" s="5"/>
      <c r="B283" s="6"/>
      <c r="C283" s="6"/>
      <c r="D283" s="6"/>
      <c r="E283" s="6"/>
    </row>
    <row r="284" spans="1:5" ht="12.75">
      <c r="A284" s="5"/>
      <c r="B284" s="6"/>
      <c r="C284" s="6"/>
      <c r="D284" s="6"/>
      <c r="E284" s="6"/>
    </row>
    <row r="285" spans="1:5" ht="12.75">
      <c r="A285" s="5"/>
      <c r="B285" s="6"/>
      <c r="C285" s="6"/>
      <c r="D285" s="6"/>
      <c r="E285" s="6"/>
    </row>
    <row r="286" spans="1:5" ht="12.75">
      <c r="A286" s="5"/>
      <c r="B286" s="6"/>
      <c r="C286" s="6"/>
      <c r="D286" s="6"/>
      <c r="E286" s="6"/>
    </row>
    <row r="287" spans="1:5" ht="12.75">
      <c r="A287" s="5"/>
      <c r="B287" s="6"/>
      <c r="C287" s="6"/>
      <c r="D287" s="6"/>
      <c r="E287" s="6"/>
    </row>
    <row r="288" spans="1:5" ht="12.75">
      <c r="A288" s="5"/>
      <c r="B288" s="6"/>
      <c r="C288" s="6"/>
      <c r="D288" s="6"/>
      <c r="E288" s="6"/>
    </row>
    <row r="289" spans="1:5" ht="12.75">
      <c r="A289" s="5"/>
      <c r="B289" s="6"/>
      <c r="C289" s="6"/>
      <c r="D289" s="6"/>
      <c r="E289" s="6"/>
    </row>
    <row r="290" spans="1:5" ht="12.75">
      <c r="A290" s="5"/>
      <c r="B290" s="6"/>
      <c r="C290" s="6"/>
      <c r="D290" s="6"/>
      <c r="E290" s="6"/>
    </row>
    <row r="291" spans="1:5" ht="12.75">
      <c r="A291" s="5"/>
      <c r="B291" s="6"/>
      <c r="C291" s="6"/>
      <c r="D291" s="6"/>
      <c r="E291" s="6"/>
    </row>
    <row r="292" spans="1:5" ht="12.75">
      <c r="A292" s="5"/>
      <c r="B292" s="6"/>
      <c r="C292" s="6"/>
      <c r="D292" s="6"/>
      <c r="E292" s="6"/>
    </row>
    <row r="293" spans="1:5" ht="12.75">
      <c r="A293" s="5"/>
      <c r="B293" s="6"/>
      <c r="C293" s="6"/>
      <c r="D293" s="6"/>
      <c r="E293" s="6"/>
    </row>
    <row r="294" spans="1:5" ht="12.75">
      <c r="A294" s="5"/>
      <c r="B294" s="6"/>
      <c r="C294" s="6"/>
      <c r="D294" s="6"/>
      <c r="E294" s="6"/>
    </row>
    <row r="295" spans="1:5" ht="12.75">
      <c r="A295" s="5"/>
      <c r="B295" s="6"/>
      <c r="C295" s="6"/>
      <c r="D295" s="6"/>
      <c r="E295" s="6"/>
    </row>
    <row r="296" spans="1:5" ht="12.75">
      <c r="A296" s="5"/>
      <c r="B296" s="6"/>
      <c r="C296" s="6"/>
      <c r="D296" s="6"/>
      <c r="E296" s="6"/>
    </row>
    <row r="297" spans="1:5" ht="12.75">
      <c r="A297" s="5"/>
      <c r="B297" s="6"/>
      <c r="C297" s="6"/>
      <c r="D297" s="6"/>
      <c r="E297" s="6"/>
    </row>
    <row r="298" spans="1:5" ht="12.75">
      <c r="A298" s="5"/>
      <c r="B298" s="6"/>
      <c r="C298" s="6"/>
      <c r="D298" s="6"/>
      <c r="E298" s="6"/>
    </row>
    <row r="299" spans="1:5" ht="12.75">
      <c r="A299" s="5"/>
      <c r="B299" s="6"/>
      <c r="C299" s="6"/>
      <c r="D299" s="6"/>
      <c r="E299" s="6"/>
    </row>
    <row r="300" spans="1:5" ht="12.75">
      <c r="A300" s="5"/>
      <c r="B300" s="6"/>
      <c r="C300" s="6"/>
      <c r="D300" s="6"/>
      <c r="E300" s="6"/>
    </row>
    <row r="301" spans="1:5" ht="12.75">
      <c r="A301" s="5"/>
      <c r="B301" s="6"/>
      <c r="C301" s="6"/>
      <c r="D301" s="6"/>
      <c r="E301" s="6"/>
    </row>
    <row r="302" spans="1:5" ht="12.75">
      <c r="A302" s="5"/>
      <c r="B302" s="6"/>
      <c r="C302" s="6"/>
      <c r="D302" s="6"/>
      <c r="E302" s="6"/>
    </row>
    <row r="303" spans="1:5" ht="12.75">
      <c r="A303" s="5"/>
      <c r="B303" s="6"/>
      <c r="C303" s="6"/>
      <c r="D303" s="6"/>
      <c r="E303" s="6"/>
    </row>
    <row r="304" spans="1:5" ht="12.75">
      <c r="A304" s="5"/>
      <c r="B304" s="6"/>
      <c r="C304" s="6"/>
      <c r="D304" s="6"/>
      <c r="E304" s="6"/>
    </row>
    <row r="305" spans="1:5" ht="12.75">
      <c r="A305" s="5"/>
      <c r="B305" s="6"/>
      <c r="C305" s="6"/>
      <c r="D305" s="6"/>
      <c r="E305" s="6"/>
    </row>
    <row r="306" spans="1:5" ht="12.75">
      <c r="A306" s="5"/>
      <c r="B306" s="6"/>
      <c r="C306" s="6"/>
      <c r="D306" s="6"/>
      <c r="E306" s="6"/>
    </row>
    <row r="307" spans="1:5" ht="12.75">
      <c r="A307" s="5"/>
      <c r="B307" s="6"/>
      <c r="C307" s="6"/>
      <c r="D307" s="6"/>
      <c r="E307" s="6"/>
    </row>
    <row r="308" spans="1:5" ht="12.75">
      <c r="A308" s="5"/>
      <c r="B308" s="6"/>
      <c r="C308" s="6"/>
      <c r="D308" s="6"/>
      <c r="E308" s="6"/>
    </row>
    <row r="309" spans="1:5" ht="12.75">
      <c r="A309" s="5"/>
      <c r="B309" s="6"/>
      <c r="C309" s="6"/>
      <c r="D309" s="6"/>
      <c r="E309" s="6"/>
    </row>
    <row r="310" spans="1:5" ht="12.75">
      <c r="A310" s="5"/>
      <c r="B310" s="6"/>
      <c r="C310" s="6"/>
      <c r="D310" s="6"/>
      <c r="E310" s="6"/>
    </row>
    <row r="311" spans="1:5" ht="12.75">
      <c r="A311" s="5"/>
      <c r="B311" s="6"/>
      <c r="C311" s="6"/>
      <c r="D311" s="6"/>
      <c r="E311" s="6"/>
    </row>
    <row r="312" spans="1:5" ht="12.75">
      <c r="A312" s="5"/>
      <c r="B312" s="6"/>
      <c r="C312" s="6"/>
      <c r="D312" s="6"/>
      <c r="E312" s="6"/>
    </row>
    <row r="313" spans="1:5" ht="12.75">
      <c r="A313" s="5"/>
      <c r="B313" s="6"/>
      <c r="C313" s="6"/>
      <c r="D313" s="6"/>
      <c r="E313" s="6"/>
    </row>
    <row r="314" spans="1:5" ht="12.75">
      <c r="A314" s="5"/>
      <c r="B314" s="6"/>
      <c r="C314" s="6"/>
      <c r="D314" s="6"/>
      <c r="E314" s="6"/>
    </row>
    <row r="315" spans="1:5" ht="12.75">
      <c r="A315" s="5"/>
      <c r="B315" s="6"/>
      <c r="C315" s="6"/>
      <c r="D315" s="6"/>
      <c r="E315" s="6"/>
    </row>
    <row r="316" spans="1:5" ht="12.75">
      <c r="A316" s="5"/>
      <c r="B316" s="6"/>
      <c r="C316" s="6"/>
      <c r="D316" s="6"/>
      <c r="E316" s="6"/>
    </row>
    <row r="317" spans="1:5" ht="12.75">
      <c r="A317" s="5"/>
      <c r="B317" s="6"/>
      <c r="C317" s="6"/>
      <c r="D317" s="6"/>
      <c r="E317" s="6"/>
    </row>
    <row r="318" spans="1:5" ht="12.75">
      <c r="A318" s="5"/>
      <c r="B318" s="6"/>
      <c r="C318" s="6"/>
      <c r="D318" s="6"/>
      <c r="E318" s="6"/>
    </row>
    <row r="319" spans="1:5" ht="12.75">
      <c r="A319" s="5"/>
      <c r="B319" s="6"/>
      <c r="C319" s="6"/>
      <c r="D319" s="6"/>
      <c r="E319" s="6"/>
    </row>
    <row r="320" spans="1:5" ht="12.75">
      <c r="A320" s="5"/>
      <c r="B320" s="6"/>
      <c r="C320" s="6"/>
      <c r="D320" s="6"/>
      <c r="E320" s="6"/>
    </row>
    <row r="321" spans="1:5" ht="12.75">
      <c r="A321" s="5"/>
      <c r="B321" s="6"/>
      <c r="C321" s="6"/>
      <c r="D321" s="6"/>
      <c r="E321" s="6"/>
    </row>
    <row r="322" spans="1:5" ht="12.75">
      <c r="A322" s="5"/>
      <c r="B322" s="6"/>
      <c r="C322" s="6"/>
      <c r="D322" s="6"/>
      <c r="E322" s="6"/>
    </row>
    <row r="323" spans="1:5" ht="12.75">
      <c r="A323" s="5"/>
      <c r="B323" s="6"/>
      <c r="C323" s="6"/>
      <c r="D323" s="6"/>
      <c r="E323" s="6"/>
    </row>
    <row r="324" spans="1:5" ht="12.75">
      <c r="A324" s="5"/>
      <c r="B324" s="6"/>
      <c r="C324" s="6"/>
      <c r="D324" s="6"/>
      <c r="E324" s="6"/>
    </row>
    <row r="325" spans="1:5" ht="12.75">
      <c r="A325" s="5"/>
      <c r="B325" s="6"/>
      <c r="C325" s="6"/>
      <c r="D325" s="6"/>
      <c r="E325" s="6"/>
    </row>
    <row r="326" spans="1:5" ht="12.75">
      <c r="A326" s="5"/>
      <c r="B326" s="6"/>
      <c r="C326" s="6"/>
      <c r="D326" s="6"/>
      <c r="E326" s="6"/>
    </row>
    <row r="327" spans="1:5" ht="12.75">
      <c r="A327" s="5"/>
      <c r="B327" s="6"/>
      <c r="C327" s="6"/>
      <c r="D327" s="6"/>
      <c r="E327" s="6"/>
    </row>
    <row r="328" spans="1:5" ht="12.75">
      <c r="A328" s="5"/>
      <c r="B328" s="6"/>
      <c r="C328" s="6"/>
      <c r="D328" s="6"/>
      <c r="E328" s="6"/>
    </row>
    <row r="329" spans="1:5" ht="12.75">
      <c r="A329" s="5"/>
      <c r="B329" s="6"/>
      <c r="C329" s="6"/>
      <c r="D329" s="6"/>
      <c r="E329" s="6"/>
    </row>
    <row r="330" spans="1:5" ht="12.75">
      <c r="A330" s="5"/>
      <c r="B330" s="6"/>
      <c r="C330" s="6"/>
      <c r="D330" s="6"/>
      <c r="E330" s="6"/>
    </row>
    <row r="331" spans="1:5" ht="12.75">
      <c r="A331" s="5"/>
      <c r="B331" s="6"/>
      <c r="C331" s="6"/>
      <c r="D331" s="6"/>
      <c r="E331" s="6"/>
    </row>
    <row r="332" spans="1:5" ht="12.75">
      <c r="A332" s="5"/>
      <c r="B332" s="6"/>
      <c r="C332" s="6"/>
      <c r="D332" s="6"/>
      <c r="E332" s="6"/>
    </row>
    <row r="333" spans="1:5" ht="12.75">
      <c r="A333" s="5"/>
      <c r="B333" s="6"/>
      <c r="C333" s="6"/>
      <c r="D333" s="6"/>
      <c r="E333" s="6"/>
    </row>
    <row r="334" spans="1:5" ht="12.75">
      <c r="A334" s="5"/>
      <c r="B334" s="6"/>
      <c r="C334" s="6"/>
      <c r="D334" s="6"/>
      <c r="E334" s="6"/>
    </row>
    <row r="335" spans="1:5" ht="12.75">
      <c r="A335" s="5"/>
      <c r="B335" s="6"/>
      <c r="C335" s="6"/>
      <c r="D335" s="6"/>
      <c r="E335" s="6"/>
    </row>
    <row r="336" spans="1:5" ht="12.75">
      <c r="A336" s="5"/>
      <c r="B336" s="6"/>
      <c r="C336" s="6"/>
      <c r="D336" s="6"/>
      <c r="E336" s="6"/>
    </row>
    <row r="337" spans="1:5" ht="12.75">
      <c r="A337" s="5"/>
      <c r="B337" s="6"/>
      <c r="C337" s="6"/>
      <c r="D337" s="6"/>
      <c r="E337" s="6"/>
    </row>
    <row r="338" spans="1:5" ht="12.75">
      <c r="A338" s="5"/>
      <c r="B338" s="6"/>
      <c r="C338" s="6"/>
      <c r="D338" s="6"/>
      <c r="E338" s="6"/>
    </row>
    <row r="339" spans="1:5" ht="12.75">
      <c r="A339" s="5"/>
      <c r="B339" s="6"/>
      <c r="C339" s="6"/>
      <c r="D339" s="6"/>
      <c r="E339" s="6"/>
    </row>
    <row r="340" spans="1:5" ht="12.75">
      <c r="A340" s="5"/>
      <c r="B340" s="6"/>
      <c r="C340" s="6"/>
      <c r="D340" s="6"/>
      <c r="E340" s="6"/>
    </row>
    <row r="341" spans="1:5" ht="12.75">
      <c r="A341" s="5"/>
      <c r="B341" s="6"/>
      <c r="C341" s="6"/>
      <c r="D341" s="6"/>
      <c r="E341" s="6"/>
    </row>
    <row r="342" spans="1:5" ht="12.75">
      <c r="A342" s="5"/>
      <c r="B342" s="6"/>
      <c r="C342" s="6"/>
      <c r="D342" s="6"/>
      <c r="E342" s="6"/>
    </row>
    <row r="343" spans="1:5" ht="12.75">
      <c r="A343" s="5"/>
      <c r="B343" s="6"/>
      <c r="C343" s="6"/>
      <c r="D343" s="6"/>
      <c r="E343" s="6"/>
    </row>
    <row r="344" spans="1:5" ht="12.75">
      <c r="A344" s="5"/>
      <c r="B344" s="6"/>
      <c r="C344" s="6"/>
      <c r="D344" s="6"/>
      <c r="E344" s="6"/>
    </row>
    <row r="345" spans="1:5" ht="12.75">
      <c r="A345" s="5"/>
      <c r="B345" s="6"/>
      <c r="C345" s="6"/>
      <c r="D345" s="6"/>
      <c r="E345" s="6"/>
    </row>
    <row r="346" spans="1:5" ht="12.75">
      <c r="A346" s="5"/>
      <c r="B346" s="6"/>
      <c r="C346" s="6"/>
      <c r="D346" s="6"/>
      <c r="E346" s="6"/>
    </row>
    <row r="347" spans="1:5" ht="12.75">
      <c r="A347" s="5"/>
      <c r="B347" s="6"/>
      <c r="C347" s="6"/>
      <c r="D347" s="6"/>
      <c r="E347" s="6"/>
    </row>
    <row r="348" spans="1:5" ht="12.75">
      <c r="A348" s="5"/>
      <c r="B348" s="6"/>
      <c r="C348" s="6"/>
      <c r="D348" s="6"/>
      <c r="E348" s="6"/>
    </row>
    <row r="349" spans="1:5" ht="12.75">
      <c r="A349" s="5"/>
      <c r="B349" s="6"/>
      <c r="C349" s="6"/>
      <c r="D349" s="6"/>
      <c r="E349" s="6"/>
    </row>
    <row r="350" spans="1:5" ht="12.75">
      <c r="A350" s="5"/>
      <c r="B350" s="6"/>
      <c r="C350" s="6"/>
      <c r="D350" s="6"/>
      <c r="E350" s="6"/>
    </row>
    <row r="351" spans="1:5" ht="12.75">
      <c r="A351" s="5"/>
      <c r="B351" s="6"/>
      <c r="C351" s="6"/>
      <c r="D351" s="6"/>
      <c r="E351" s="6"/>
    </row>
    <row r="352" spans="1:5" ht="12.75">
      <c r="A352" s="5"/>
      <c r="B352" s="6"/>
      <c r="C352" s="6"/>
      <c r="D352" s="6"/>
      <c r="E352" s="6"/>
    </row>
    <row r="353" spans="1:5" ht="12.75">
      <c r="A353" s="5"/>
      <c r="B353" s="6"/>
      <c r="C353" s="6"/>
      <c r="D353" s="6"/>
      <c r="E353" s="6"/>
    </row>
    <row r="354" spans="1:5" ht="12.75">
      <c r="A354" s="5"/>
      <c r="B354" s="6"/>
      <c r="C354" s="6"/>
      <c r="D354" s="6"/>
      <c r="E354" s="6"/>
    </row>
    <row r="355" spans="1:5" ht="12.75">
      <c r="A355" s="5"/>
      <c r="B355" s="6"/>
      <c r="C355" s="6"/>
      <c r="D355" s="6"/>
      <c r="E355" s="6"/>
    </row>
    <row r="356" spans="1:5" ht="12.75">
      <c r="A356" s="5"/>
      <c r="B356" s="6"/>
      <c r="C356" s="6"/>
      <c r="D356" s="6"/>
      <c r="E356" s="6"/>
    </row>
    <row r="357" spans="1:5" ht="12.75">
      <c r="A357" s="5"/>
      <c r="B357" s="6"/>
      <c r="C357" s="6"/>
      <c r="D357" s="6"/>
      <c r="E357" s="6"/>
    </row>
    <row r="358" spans="1:5" ht="12.75">
      <c r="A358" s="5"/>
      <c r="B358" s="6"/>
      <c r="C358" s="6"/>
      <c r="D358" s="6"/>
      <c r="E358" s="6"/>
    </row>
    <row r="359" spans="1:5" ht="12.75">
      <c r="A359" s="5"/>
      <c r="B359" s="6"/>
      <c r="C359" s="6"/>
      <c r="D359" s="6"/>
      <c r="E359" s="6"/>
    </row>
    <row r="360" spans="1:5" ht="12.75">
      <c r="A360" s="5"/>
      <c r="B360" s="6"/>
      <c r="C360" s="6"/>
      <c r="D360" s="6"/>
      <c r="E360" s="6"/>
    </row>
    <row r="361" spans="1:5" ht="12.75">
      <c r="A361" s="5"/>
      <c r="B361" s="6"/>
      <c r="C361" s="6"/>
      <c r="D361" s="6"/>
      <c r="E361" s="6"/>
    </row>
    <row r="362" spans="1:5" ht="12.75">
      <c r="A362" s="5"/>
      <c r="B362" s="6"/>
      <c r="C362" s="6"/>
      <c r="D362" s="6"/>
      <c r="E362" s="6"/>
    </row>
    <row r="363" spans="1:5" ht="12.75">
      <c r="A363" s="5"/>
      <c r="B363" s="6"/>
      <c r="C363" s="6"/>
      <c r="D363" s="6"/>
      <c r="E363" s="6"/>
    </row>
    <row r="364" spans="1:5" ht="12.75">
      <c r="A364" s="5"/>
      <c r="B364" s="6"/>
      <c r="C364" s="6"/>
      <c r="D364" s="6"/>
      <c r="E364" s="6"/>
    </row>
    <row r="365" spans="1:5" ht="12.75">
      <c r="A365" s="5"/>
      <c r="B365" s="6"/>
      <c r="C365" s="6"/>
      <c r="D365" s="6"/>
      <c r="E365" s="6"/>
    </row>
    <row r="366" spans="1:5" ht="12.75">
      <c r="A366" s="5"/>
      <c r="B366" s="6"/>
      <c r="C366" s="6"/>
      <c r="D366" s="6"/>
      <c r="E366" s="6"/>
    </row>
    <row r="367" spans="1:5" ht="12.75">
      <c r="A367" s="5"/>
      <c r="B367" s="6"/>
      <c r="C367" s="6"/>
      <c r="D367" s="6"/>
      <c r="E367" s="6"/>
    </row>
    <row r="368" spans="1:5" ht="12.75">
      <c r="A368" s="5"/>
      <c r="B368" s="6"/>
      <c r="C368" s="6"/>
      <c r="D368" s="6"/>
      <c r="E368" s="6"/>
    </row>
    <row r="369" spans="1:5" ht="12.75">
      <c r="A369" s="5"/>
      <c r="B369" s="6"/>
      <c r="C369" s="6"/>
      <c r="D369" s="6"/>
      <c r="E369" s="6"/>
    </row>
    <row r="370" spans="1:5" ht="12.75">
      <c r="A370" s="5"/>
      <c r="B370" s="6"/>
      <c r="C370" s="6"/>
      <c r="D370" s="6"/>
      <c r="E370" s="6"/>
    </row>
    <row r="371" spans="1:5" ht="12.75">
      <c r="A371" s="5"/>
      <c r="B371" s="6"/>
      <c r="C371" s="6"/>
      <c r="D371" s="6"/>
      <c r="E371" s="6"/>
    </row>
    <row r="372" spans="1:5" ht="12.75">
      <c r="A372" s="5"/>
      <c r="B372" s="6"/>
      <c r="C372" s="6"/>
      <c r="D372" s="6"/>
      <c r="E372" s="6"/>
    </row>
    <row r="373" spans="1:5" ht="12.75">
      <c r="A373" s="5"/>
      <c r="B373" s="6"/>
      <c r="C373" s="6"/>
      <c r="D373" s="6"/>
      <c r="E373" s="6"/>
    </row>
    <row r="374" spans="1:5" ht="12.75">
      <c r="A374" s="5"/>
      <c r="B374" s="6"/>
      <c r="C374" s="6"/>
      <c r="D374" s="6"/>
      <c r="E374" s="6"/>
    </row>
    <row r="375" spans="1:5" ht="12.75">
      <c r="A375" s="5"/>
      <c r="B375" s="6"/>
      <c r="C375" s="6"/>
      <c r="D375" s="6"/>
      <c r="E375" s="6"/>
    </row>
    <row r="376" spans="1:5" ht="12.75">
      <c r="A376" s="5"/>
      <c r="B376" s="6"/>
      <c r="C376" s="6"/>
      <c r="D376" s="6"/>
      <c r="E376" s="6"/>
    </row>
    <row r="377" spans="1:5" ht="12.75">
      <c r="A377" s="5"/>
      <c r="B377" s="6"/>
      <c r="C377" s="6"/>
      <c r="D377" s="6"/>
      <c r="E377" s="6"/>
    </row>
    <row r="378" spans="1:5" ht="12.75">
      <c r="A378" s="5"/>
      <c r="B378" s="6"/>
      <c r="C378" s="6"/>
      <c r="D378" s="6"/>
      <c r="E378" s="6"/>
    </row>
    <row r="379" spans="1:5" ht="12.75">
      <c r="A379" s="5"/>
      <c r="B379" s="6"/>
      <c r="C379" s="6"/>
      <c r="D379" s="6"/>
      <c r="E379" s="6"/>
    </row>
    <row r="380" spans="1:5" ht="12.75">
      <c r="A380" s="5"/>
      <c r="B380" s="6"/>
      <c r="C380" s="6"/>
      <c r="D380" s="6"/>
      <c r="E380" s="6"/>
    </row>
    <row r="381" spans="1:5" ht="12.75">
      <c r="A381" s="5"/>
      <c r="B381" s="6"/>
      <c r="C381" s="6"/>
      <c r="D381" s="6"/>
      <c r="E381" s="6"/>
    </row>
    <row r="382" spans="1:5" ht="12.75">
      <c r="A382" s="5"/>
      <c r="B382" s="6"/>
      <c r="C382" s="6"/>
      <c r="D382" s="6"/>
      <c r="E382" s="6"/>
    </row>
    <row r="383" spans="1:5" ht="12.75">
      <c r="A383" s="5"/>
      <c r="B383" s="6"/>
      <c r="C383" s="6"/>
      <c r="D383" s="6"/>
      <c r="E383" s="6"/>
    </row>
    <row r="384" spans="1:5" ht="12.75">
      <c r="A384" s="5"/>
      <c r="B384" s="6"/>
      <c r="C384" s="6"/>
      <c r="D384" s="6"/>
      <c r="E384" s="6"/>
    </row>
    <row r="385" spans="1:5" ht="12.75">
      <c r="A385" s="5"/>
      <c r="B385" s="6"/>
      <c r="C385" s="6"/>
      <c r="D385" s="6"/>
      <c r="E385" s="6"/>
    </row>
    <row r="386" spans="1:5" ht="12.75">
      <c r="A386" s="5"/>
      <c r="B386" s="6"/>
      <c r="C386" s="6"/>
      <c r="D386" s="6"/>
      <c r="E386" s="6"/>
    </row>
    <row r="387" spans="1:5" ht="12.75">
      <c r="A387" s="5"/>
      <c r="B387" s="6"/>
      <c r="C387" s="6"/>
      <c r="D387" s="6"/>
      <c r="E387" s="6"/>
    </row>
    <row r="388" spans="1:5" ht="12.75">
      <c r="A388" s="5"/>
      <c r="B388" s="6"/>
      <c r="C388" s="6"/>
      <c r="D388" s="6"/>
      <c r="E388" s="6"/>
    </row>
    <row r="389" spans="1:5" ht="12.75">
      <c r="A389" s="5"/>
      <c r="B389" s="6"/>
      <c r="C389" s="6"/>
      <c r="D389" s="6"/>
      <c r="E389" s="6"/>
    </row>
    <row r="390" spans="1:5" ht="12.75">
      <c r="A390" s="5"/>
      <c r="B390" s="6"/>
      <c r="C390" s="6"/>
      <c r="D390" s="6"/>
      <c r="E390" s="6"/>
    </row>
    <row r="391" spans="1:5" ht="12.75">
      <c r="A391" s="5"/>
      <c r="B391" s="6"/>
      <c r="C391" s="6"/>
      <c r="D391" s="6"/>
      <c r="E391" s="6"/>
    </row>
    <row r="392" spans="1:5" ht="12.75">
      <c r="A392" s="5"/>
      <c r="B392" s="6"/>
      <c r="C392" s="6"/>
      <c r="D392" s="6"/>
      <c r="E392" s="6"/>
    </row>
    <row r="393" spans="1:5" ht="12.75">
      <c r="A393" s="5"/>
      <c r="B393" s="6"/>
      <c r="C393" s="6"/>
      <c r="D393" s="6"/>
      <c r="E393" s="6"/>
    </row>
    <row r="394" spans="1:5" ht="12.75">
      <c r="A394" s="5"/>
      <c r="B394" s="6"/>
      <c r="C394" s="6"/>
      <c r="D394" s="6"/>
      <c r="E394" s="6"/>
    </row>
    <row r="395" spans="1:5" ht="12.75">
      <c r="A395" s="5"/>
      <c r="B395" s="6"/>
      <c r="C395" s="6"/>
      <c r="D395" s="6"/>
      <c r="E395" s="6"/>
    </row>
    <row r="396" spans="1:5" ht="12.75">
      <c r="A396" s="5"/>
      <c r="B396" s="6"/>
      <c r="C396" s="6"/>
      <c r="D396" s="6"/>
      <c r="E396" s="6"/>
    </row>
    <row r="397" spans="1:5" ht="12.75">
      <c r="A397" s="5"/>
      <c r="B397" s="6"/>
      <c r="C397" s="6"/>
      <c r="D397" s="6"/>
      <c r="E397" s="6"/>
    </row>
    <row r="398" spans="1:5" ht="12.75">
      <c r="A398" s="5"/>
      <c r="B398" s="6"/>
      <c r="C398" s="6"/>
      <c r="D398" s="6"/>
      <c r="E398" s="6"/>
    </row>
    <row r="399" spans="1:5" ht="12.75">
      <c r="A399" s="5"/>
      <c r="B399" s="6"/>
      <c r="C399" s="6"/>
      <c r="D399" s="6"/>
      <c r="E399" s="6"/>
    </row>
    <row r="400" spans="1:5" ht="12.75">
      <c r="A400" s="5"/>
      <c r="B400" s="6"/>
      <c r="C400" s="6"/>
      <c r="D400" s="6"/>
      <c r="E400" s="6"/>
    </row>
    <row r="401" spans="1:5" ht="12.75">
      <c r="A401" s="5"/>
      <c r="B401" s="6"/>
      <c r="C401" s="6"/>
      <c r="D401" s="6"/>
      <c r="E401" s="6"/>
    </row>
    <row r="402" spans="1:5" ht="12.75">
      <c r="A402" s="5"/>
      <c r="B402" s="6"/>
      <c r="C402" s="6"/>
      <c r="D402" s="6"/>
      <c r="E402" s="6"/>
    </row>
    <row r="403" spans="1:5" ht="12.75">
      <c r="A403" s="5"/>
      <c r="B403" s="6"/>
      <c r="C403" s="6"/>
      <c r="D403" s="6"/>
      <c r="E403" s="6"/>
    </row>
    <row r="404" spans="1:5" ht="12.75">
      <c r="A404" s="5"/>
      <c r="B404" s="6"/>
      <c r="C404" s="6"/>
      <c r="D404" s="6"/>
      <c r="E404" s="6"/>
    </row>
    <row r="405" spans="1:5" ht="12.75">
      <c r="A405" s="5"/>
      <c r="B405" s="6"/>
      <c r="C405" s="6"/>
      <c r="D405" s="6"/>
      <c r="E405" s="6"/>
    </row>
    <row r="406" spans="1:5" ht="12.75">
      <c r="A406" s="5"/>
      <c r="B406" s="6"/>
      <c r="C406" s="6"/>
      <c r="D406" s="6"/>
      <c r="E406" s="6"/>
    </row>
    <row r="407" spans="1:5" ht="12.75">
      <c r="A407" s="5"/>
      <c r="B407" s="6"/>
      <c r="C407" s="6"/>
      <c r="D407" s="6"/>
      <c r="E407" s="6"/>
    </row>
    <row r="408" spans="1:5" ht="12.75">
      <c r="A408" s="5"/>
      <c r="B408" s="6"/>
      <c r="C408" s="6"/>
      <c r="D408" s="6"/>
      <c r="E408" s="6"/>
    </row>
    <row r="409" spans="1:5" ht="12.75">
      <c r="A409" s="5"/>
      <c r="B409" s="6"/>
      <c r="C409" s="6"/>
      <c r="D409" s="6"/>
      <c r="E409" s="6"/>
    </row>
    <row r="410" spans="1:5" ht="12.75">
      <c r="A410" s="5"/>
      <c r="B410" s="6"/>
      <c r="C410" s="6"/>
      <c r="D410" s="6"/>
      <c r="E410" s="6"/>
    </row>
    <row r="411" spans="1:5" ht="12.75">
      <c r="A411" s="5"/>
      <c r="B411" s="6"/>
      <c r="C411" s="6"/>
      <c r="D411" s="6"/>
      <c r="E411" s="6"/>
    </row>
    <row r="412" spans="1:5" ht="12.75">
      <c r="A412" s="5"/>
      <c r="B412" s="6"/>
      <c r="C412" s="6"/>
      <c r="D412" s="6"/>
      <c r="E412" s="6"/>
    </row>
    <row r="413" spans="1:5" ht="12.75">
      <c r="A413" s="5"/>
      <c r="B413" s="6"/>
      <c r="C413" s="6"/>
      <c r="D413" s="6"/>
      <c r="E413" s="6"/>
    </row>
    <row r="414" spans="1:5" ht="12.75">
      <c r="A414" s="5"/>
      <c r="B414" s="6"/>
      <c r="C414" s="6"/>
      <c r="D414" s="6"/>
      <c r="E414" s="6"/>
    </row>
    <row r="415" spans="1:5" ht="12.75">
      <c r="A415" s="5"/>
      <c r="B415" s="6"/>
      <c r="C415" s="6"/>
      <c r="D415" s="6"/>
      <c r="E415" s="6"/>
    </row>
    <row r="416" spans="1:5" ht="12.75">
      <c r="A416" s="5"/>
      <c r="B416" s="6"/>
      <c r="C416" s="6"/>
      <c r="D416" s="6"/>
      <c r="E416" s="6"/>
    </row>
    <row r="417" spans="1:5" ht="12.75">
      <c r="A417" s="5"/>
      <c r="B417" s="6"/>
      <c r="C417" s="6"/>
      <c r="D417" s="6"/>
      <c r="E417" s="6"/>
    </row>
    <row r="418" spans="1:5" ht="12.75">
      <c r="A418" s="5"/>
      <c r="B418" s="6"/>
      <c r="C418" s="6"/>
      <c r="D418" s="6"/>
      <c r="E418" s="6"/>
    </row>
    <row r="419" spans="1:5" ht="12.75">
      <c r="A419" s="5"/>
      <c r="B419" s="6"/>
      <c r="C419" s="6"/>
      <c r="D419" s="6"/>
      <c r="E419" s="6"/>
    </row>
    <row r="420" spans="1:5" ht="12.75">
      <c r="A420" s="5"/>
      <c r="B420" s="6"/>
      <c r="C420" s="6"/>
      <c r="D420" s="6"/>
      <c r="E420" s="6"/>
    </row>
    <row r="421" spans="1:5" ht="12.75">
      <c r="A421" s="5"/>
      <c r="B421" s="6"/>
      <c r="C421" s="6"/>
      <c r="D421" s="6"/>
      <c r="E421" s="6"/>
    </row>
    <row r="422" spans="1:5" ht="12.75">
      <c r="A422" s="5"/>
      <c r="B422" s="6"/>
      <c r="C422" s="6"/>
      <c r="D422" s="6"/>
      <c r="E422" s="6"/>
    </row>
    <row r="423" spans="1:5" ht="12.75">
      <c r="A423" s="5"/>
      <c r="B423" s="6"/>
      <c r="C423" s="6"/>
      <c r="D423" s="6"/>
      <c r="E423" s="6"/>
    </row>
    <row r="424" spans="1:5" ht="12.75">
      <c r="A424" s="5"/>
      <c r="B424" s="6"/>
      <c r="C424" s="6"/>
      <c r="D424" s="6"/>
      <c r="E424" s="6"/>
    </row>
    <row r="425" spans="1:5" ht="12.75">
      <c r="A425" s="5"/>
      <c r="B425" s="6"/>
      <c r="C425" s="6"/>
      <c r="D425" s="6"/>
      <c r="E425" s="6"/>
    </row>
    <row r="426" spans="1:5" ht="12.75">
      <c r="A426" s="5"/>
      <c r="B426" s="6"/>
      <c r="C426" s="6"/>
      <c r="D426" s="6"/>
      <c r="E426" s="6"/>
    </row>
    <row r="427" spans="1:5" ht="12.75">
      <c r="A427" s="5"/>
      <c r="B427" s="6"/>
      <c r="C427" s="6"/>
      <c r="D427" s="6"/>
      <c r="E427" s="6"/>
    </row>
    <row r="428" spans="1:5" ht="12.75">
      <c r="A428" s="5"/>
      <c r="B428" s="6"/>
      <c r="C428" s="6"/>
      <c r="D428" s="6"/>
      <c r="E428" s="6"/>
    </row>
    <row r="429" spans="1:5" ht="12.75">
      <c r="A429" s="5"/>
      <c r="B429" s="6"/>
      <c r="C429" s="6"/>
      <c r="D429" s="6"/>
      <c r="E429" s="6"/>
    </row>
    <row r="430" spans="1:5" ht="12.75">
      <c r="A430" s="5"/>
      <c r="B430" s="6"/>
      <c r="C430" s="6"/>
      <c r="D430" s="6"/>
      <c r="E430" s="6"/>
    </row>
    <row r="431" spans="1:5" ht="12.75">
      <c r="A431" s="5"/>
      <c r="B431" s="6"/>
      <c r="C431" s="6"/>
      <c r="D431" s="6"/>
      <c r="E431" s="6"/>
    </row>
    <row r="432" spans="1:5" ht="12.75">
      <c r="A432" s="5"/>
      <c r="B432" s="6"/>
      <c r="C432" s="6"/>
      <c r="D432" s="6"/>
      <c r="E432" s="6"/>
    </row>
    <row r="433" spans="1:5" ht="12.75">
      <c r="A433" s="5"/>
      <c r="B433" s="6"/>
      <c r="C433" s="6"/>
      <c r="D433" s="6"/>
      <c r="E433" s="6"/>
    </row>
    <row r="434" spans="1:5" ht="12.75">
      <c r="A434" s="5"/>
      <c r="B434" s="6"/>
      <c r="C434" s="6"/>
      <c r="D434" s="6"/>
      <c r="E434" s="6"/>
    </row>
    <row r="435" spans="1:5" ht="12.75">
      <c r="A435" s="5"/>
      <c r="B435" s="6"/>
      <c r="C435" s="6"/>
      <c r="D435" s="6"/>
      <c r="E435" s="6"/>
    </row>
    <row r="436" spans="1:5" ht="12.75">
      <c r="A436" s="5"/>
      <c r="B436" s="6"/>
      <c r="C436" s="6"/>
      <c r="D436" s="6"/>
      <c r="E436" s="6"/>
    </row>
    <row r="437" spans="1:5" ht="12.75">
      <c r="A437" s="5"/>
      <c r="B437" s="6"/>
      <c r="C437" s="6"/>
      <c r="D437" s="6"/>
      <c r="E437" s="6"/>
    </row>
    <row r="438" spans="1:5" ht="12.75">
      <c r="A438" s="5"/>
      <c r="B438" s="6"/>
      <c r="C438" s="6"/>
      <c r="D438" s="6"/>
      <c r="E438" s="6"/>
    </row>
    <row r="439" spans="1:5" ht="12.75">
      <c r="A439" s="5"/>
      <c r="B439" s="6"/>
      <c r="C439" s="6"/>
      <c r="D439" s="6"/>
      <c r="E439" s="6"/>
    </row>
    <row r="440" spans="1:5" ht="12.75">
      <c r="A440" s="5"/>
      <c r="B440" s="6"/>
      <c r="C440" s="6"/>
      <c r="D440" s="6"/>
      <c r="E440" s="6"/>
    </row>
    <row r="441" spans="1:5" ht="12.75">
      <c r="A441" s="5"/>
      <c r="B441" s="6"/>
      <c r="C441" s="6"/>
      <c r="D441" s="6"/>
      <c r="E441" s="6"/>
    </row>
    <row r="442" spans="1:5" ht="12.75">
      <c r="A442" s="5"/>
      <c r="B442" s="6"/>
      <c r="C442" s="6"/>
      <c r="D442" s="6"/>
      <c r="E442" s="6"/>
    </row>
    <row r="443" spans="1:5" ht="12.75">
      <c r="A443" s="5"/>
      <c r="B443" s="6"/>
      <c r="C443" s="6"/>
      <c r="D443" s="6"/>
      <c r="E443" s="6"/>
    </row>
    <row r="444" spans="1:5" ht="12.75">
      <c r="A444" s="5"/>
      <c r="B444" s="6"/>
      <c r="C444" s="6"/>
      <c r="D444" s="6"/>
      <c r="E444" s="6"/>
    </row>
    <row r="445" spans="1:5" ht="12.75">
      <c r="A445" s="5"/>
      <c r="B445" s="6"/>
      <c r="C445" s="6"/>
      <c r="D445" s="6"/>
      <c r="E445" s="6"/>
    </row>
    <row r="446" spans="1:5" ht="12.75">
      <c r="A446" s="5"/>
      <c r="B446" s="6"/>
      <c r="C446" s="6"/>
      <c r="D446" s="6"/>
      <c r="E446" s="6"/>
    </row>
    <row r="447" spans="1:5" ht="12.75">
      <c r="A447" s="5"/>
      <c r="B447" s="6"/>
      <c r="C447" s="6"/>
      <c r="D447" s="6"/>
      <c r="E447" s="6"/>
    </row>
    <row r="448" spans="1:5" ht="12.75">
      <c r="A448" s="5"/>
      <c r="B448" s="6"/>
      <c r="C448" s="6"/>
      <c r="D448" s="6"/>
      <c r="E448" s="6"/>
    </row>
    <row r="449" spans="1:5" ht="12.75">
      <c r="A449" s="5"/>
      <c r="B449" s="6"/>
      <c r="C449" s="6"/>
      <c r="D449" s="6"/>
      <c r="E449" s="6"/>
    </row>
    <row r="450" spans="1:5" ht="12.75">
      <c r="A450" s="5"/>
      <c r="B450" s="6"/>
      <c r="C450" s="6"/>
      <c r="D450" s="6"/>
      <c r="E450" s="6"/>
    </row>
    <row r="451" spans="1:5" ht="12.75">
      <c r="A451" s="5"/>
      <c r="B451" s="6"/>
      <c r="C451" s="6"/>
      <c r="D451" s="6"/>
      <c r="E451" s="6"/>
    </row>
    <row r="452" spans="1:5" ht="12.75">
      <c r="A452" s="5"/>
      <c r="B452" s="6"/>
      <c r="C452" s="6"/>
      <c r="D452" s="6"/>
      <c r="E452" s="6"/>
    </row>
    <row r="453" spans="1:5" ht="12.75">
      <c r="A453" s="5"/>
      <c r="B453" s="6"/>
      <c r="C453" s="6"/>
      <c r="D453" s="6"/>
      <c r="E453" s="6"/>
    </row>
    <row r="454" spans="1:5" ht="12.75">
      <c r="A454" s="5"/>
      <c r="B454" s="6"/>
      <c r="C454" s="6"/>
      <c r="D454" s="6"/>
      <c r="E454" s="6"/>
    </row>
    <row r="455" spans="1:5" ht="12.75">
      <c r="A455" s="5"/>
      <c r="B455" s="6"/>
      <c r="C455" s="6"/>
      <c r="D455" s="6"/>
      <c r="E455" s="6"/>
    </row>
    <row r="456" spans="1:5" ht="12.75">
      <c r="A456" s="5"/>
      <c r="B456" s="6"/>
      <c r="C456" s="6"/>
      <c r="D456" s="6"/>
      <c r="E456" s="6"/>
    </row>
    <row r="457" spans="1:5" ht="12.75">
      <c r="A457" s="5"/>
      <c r="B457" s="6"/>
      <c r="C457" s="6"/>
      <c r="D457" s="6"/>
      <c r="E457" s="6"/>
    </row>
    <row r="458" spans="1:5" ht="12.75">
      <c r="A458" s="5"/>
      <c r="B458" s="6"/>
      <c r="C458" s="6"/>
      <c r="D458" s="6"/>
      <c r="E458" s="6"/>
    </row>
    <row r="459" spans="1:5" ht="12.75">
      <c r="A459" s="5"/>
      <c r="B459" s="6"/>
      <c r="C459" s="6"/>
      <c r="D459" s="6"/>
      <c r="E459" s="6"/>
    </row>
    <row r="460" spans="1:5" ht="12.75">
      <c r="A460" s="5"/>
      <c r="B460" s="6"/>
      <c r="C460" s="6"/>
      <c r="D460" s="6"/>
      <c r="E460" s="6"/>
    </row>
    <row r="461" spans="1:5" ht="12.75">
      <c r="A461" s="5"/>
      <c r="B461" s="6"/>
      <c r="C461" s="6"/>
      <c r="D461" s="6"/>
      <c r="E461" s="6"/>
    </row>
    <row r="462" spans="1:5" ht="12.75">
      <c r="A462" s="5"/>
      <c r="B462" s="6"/>
      <c r="C462" s="6"/>
      <c r="D462" s="6"/>
      <c r="E462" s="6"/>
    </row>
    <row r="463" spans="1:5" ht="12.75">
      <c r="A463" s="5"/>
      <c r="B463" s="6"/>
      <c r="C463" s="6"/>
      <c r="D463" s="6"/>
      <c r="E463" s="6"/>
    </row>
    <row r="464" spans="1:5" ht="12.75">
      <c r="A464" s="5"/>
      <c r="B464" s="6"/>
      <c r="C464" s="6"/>
      <c r="D464" s="6"/>
      <c r="E464" s="6"/>
    </row>
    <row r="465" spans="1:5" ht="12.75">
      <c r="A465" s="5"/>
      <c r="B465" s="6"/>
      <c r="C465" s="6"/>
      <c r="D465" s="6"/>
      <c r="E465" s="6"/>
    </row>
    <row r="466" spans="1:5" ht="12.75">
      <c r="A466" s="5"/>
      <c r="B466" s="6"/>
      <c r="C466" s="6"/>
      <c r="D466" s="6"/>
      <c r="E466" s="6"/>
    </row>
    <row r="467" spans="1:5" ht="12.75">
      <c r="A467" s="5"/>
      <c r="B467" s="6"/>
      <c r="C467" s="6"/>
      <c r="D467" s="6"/>
      <c r="E467" s="6"/>
    </row>
    <row r="468" spans="1:5" ht="12.75">
      <c r="A468" s="5"/>
      <c r="B468" s="6"/>
      <c r="C468" s="6"/>
      <c r="D468" s="6"/>
      <c r="E468" s="6"/>
    </row>
    <row r="469" spans="1:5" ht="12.75">
      <c r="A469" s="5"/>
      <c r="B469" s="6"/>
      <c r="C469" s="6"/>
      <c r="D469" s="6"/>
      <c r="E469" s="6"/>
    </row>
    <row r="470" spans="1:5" ht="12.75">
      <c r="A470" s="5"/>
      <c r="B470" s="6"/>
      <c r="C470" s="6"/>
      <c r="D470" s="6"/>
      <c r="E470" s="6"/>
    </row>
    <row r="471" spans="1:5" ht="12.75">
      <c r="A471" s="5"/>
      <c r="B471" s="6"/>
      <c r="C471" s="6"/>
      <c r="D471" s="6"/>
      <c r="E471" s="6"/>
    </row>
    <row r="472" spans="1:5" ht="12.75">
      <c r="A472" s="5"/>
      <c r="B472" s="6"/>
      <c r="C472" s="6"/>
      <c r="D472" s="6"/>
      <c r="E472" s="6"/>
    </row>
    <row r="473" spans="1:5" ht="12.75">
      <c r="A473" s="5"/>
      <c r="B473" s="6"/>
      <c r="C473" s="6"/>
      <c r="D473" s="6"/>
      <c r="E473" s="6"/>
    </row>
    <row r="474" spans="1:5" ht="12.75">
      <c r="A474" s="5"/>
      <c r="B474" s="6"/>
      <c r="C474" s="6"/>
      <c r="D474" s="6"/>
      <c r="E474" s="6"/>
    </row>
    <row r="475" spans="1:5" ht="12.75">
      <c r="A475" s="5"/>
      <c r="B475" s="6"/>
      <c r="C475" s="6"/>
      <c r="D475" s="6"/>
      <c r="E475" s="6"/>
    </row>
    <row r="476" spans="1:5" ht="12.75">
      <c r="A476" s="5"/>
      <c r="B476" s="6"/>
      <c r="C476" s="6"/>
      <c r="D476" s="6"/>
      <c r="E476" s="6"/>
    </row>
    <row r="477" spans="1:5" ht="12.75">
      <c r="A477" s="5"/>
      <c r="B477" s="6"/>
      <c r="C477" s="6"/>
      <c r="D477" s="6"/>
      <c r="E477" s="6"/>
    </row>
    <row r="478" spans="1:5" ht="12.75">
      <c r="A478" s="5"/>
      <c r="B478" s="6"/>
      <c r="C478" s="6"/>
      <c r="D478" s="6"/>
      <c r="E478" s="6"/>
    </row>
    <row r="479" spans="1:5" ht="12.75">
      <c r="A479" s="5"/>
      <c r="B479" s="6"/>
      <c r="C479" s="6"/>
      <c r="D479" s="6"/>
      <c r="E479" s="6"/>
    </row>
    <row r="480" spans="1:5" ht="12.75">
      <c r="A480" s="5"/>
      <c r="B480" s="6"/>
      <c r="C480" s="6"/>
      <c r="D480" s="6"/>
      <c r="E480" s="6"/>
    </row>
    <row r="481" spans="1:5" ht="12.75">
      <c r="A481" s="5"/>
      <c r="B481" s="6"/>
      <c r="C481" s="6"/>
      <c r="D481" s="6"/>
      <c r="E481" s="6"/>
    </row>
    <row r="482" spans="1:5" ht="12.75">
      <c r="A482" s="5"/>
      <c r="B482" s="6"/>
      <c r="C482" s="6"/>
      <c r="D482" s="6"/>
      <c r="E482" s="6"/>
    </row>
    <row r="483" spans="1:5" ht="12.75">
      <c r="A483" s="5"/>
      <c r="B483" s="6"/>
      <c r="C483" s="6"/>
      <c r="D483" s="6"/>
      <c r="E483" s="6"/>
    </row>
    <row r="484" spans="1:5" ht="12.75">
      <c r="A484" s="5"/>
      <c r="B484" s="6"/>
      <c r="C484" s="6"/>
      <c r="D484" s="6"/>
      <c r="E484" s="6"/>
    </row>
    <row r="485" spans="1:5" ht="12.75">
      <c r="A485" s="5"/>
      <c r="B485" s="6"/>
      <c r="C485" s="6"/>
      <c r="D485" s="6"/>
      <c r="E485" s="6"/>
    </row>
    <row r="486" spans="1:5" ht="12.75">
      <c r="A486" s="5"/>
      <c r="B486" s="6"/>
      <c r="C486" s="6"/>
      <c r="D486" s="6"/>
      <c r="E486" s="6"/>
    </row>
    <row r="487" spans="1:5" ht="12.75">
      <c r="A487" s="5"/>
      <c r="B487" s="6"/>
      <c r="C487" s="6"/>
      <c r="D487" s="6"/>
      <c r="E487" s="6"/>
    </row>
    <row r="488" spans="1:5" ht="12.75">
      <c r="A488" s="5"/>
      <c r="B488" s="6"/>
      <c r="C488" s="6"/>
      <c r="D488" s="6"/>
      <c r="E488" s="6"/>
    </row>
    <row r="489" spans="1:5" ht="12.75">
      <c r="A489" s="5"/>
      <c r="B489" s="6"/>
      <c r="C489" s="6"/>
      <c r="D489" s="6"/>
      <c r="E489" s="6"/>
    </row>
    <row r="490" spans="1:5" ht="12.75">
      <c r="A490" s="5"/>
      <c r="B490" s="6"/>
      <c r="C490" s="6"/>
      <c r="D490" s="6"/>
      <c r="E490" s="6"/>
    </row>
    <row r="491" spans="1:5" ht="12.75">
      <c r="A491" s="5"/>
      <c r="B491" s="6"/>
      <c r="C491" s="6"/>
      <c r="D491" s="6"/>
      <c r="E491" s="6"/>
    </row>
    <row r="492" spans="1:5" ht="12.75">
      <c r="A492" s="5"/>
      <c r="B492" s="6"/>
      <c r="C492" s="6"/>
      <c r="D492" s="6"/>
      <c r="E492" s="6"/>
    </row>
    <row r="493" spans="1:5" ht="12.75">
      <c r="A493" s="5"/>
      <c r="B493" s="6"/>
      <c r="C493" s="6"/>
      <c r="D493" s="6"/>
      <c r="E493" s="6"/>
    </row>
    <row r="494" spans="1:5" ht="12.75">
      <c r="A494" s="5"/>
      <c r="B494" s="6"/>
      <c r="C494" s="6"/>
      <c r="D494" s="6"/>
      <c r="E494" s="6"/>
    </row>
    <row r="495" spans="1:5" ht="12.75">
      <c r="A495" s="5"/>
      <c r="B495" s="6"/>
      <c r="C495" s="6"/>
      <c r="D495" s="6"/>
      <c r="E495" s="6"/>
    </row>
    <row r="496" spans="1:5" ht="12.75">
      <c r="A496" s="5"/>
      <c r="B496" s="6"/>
      <c r="C496" s="6"/>
      <c r="D496" s="6"/>
      <c r="E496" s="6"/>
    </row>
    <row r="497" spans="1:5" ht="12.75">
      <c r="A497" s="5"/>
      <c r="B497" s="6"/>
      <c r="C497" s="6"/>
      <c r="D497" s="6"/>
      <c r="E497" s="6"/>
    </row>
    <row r="498" spans="1:5" ht="12.75">
      <c r="A498" s="5"/>
      <c r="B498" s="6"/>
      <c r="C498" s="6"/>
      <c r="D498" s="6"/>
      <c r="E498" s="6"/>
    </row>
    <row r="499" spans="1:5" ht="12.75">
      <c r="A499" s="5"/>
      <c r="B499" s="6"/>
      <c r="C499" s="6"/>
      <c r="D499" s="6"/>
      <c r="E499" s="6"/>
    </row>
    <row r="500" spans="1:5" ht="12.75">
      <c r="A500" s="5"/>
      <c r="B500" s="6"/>
      <c r="C500" s="6"/>
      <c r="D500" s="6"/>
      <c r="E500" s="6"/>
    </row>
    <row r="501" spans="1:5" ht="12.75">
      <c r="A501" s="5"/>
      <c r="B501" s="6"/>
      <c r="C501" s="6"/>
      <c r="D501" s="6"/>
      <c r="E501" s="6"/>
    </row>
    <row r="502" spans="1:5" ht="12.75">
      <c r="A502" s="5"/>
      <c r="B502" s="6"/>
      <c r="C502" s="6"/>
      <c r="D502" s="6"/>
      <c r="E502" s="6"/>
    </row>
    <row r="503" spans="1:5" ht="12.75">
      <c r="A503" s="5"/>
      <c r="B503" s="6"/>
      <c r="C503" s="6"/>
      <c r="D503" s="6"/>
      <c r="E503" s="6"/>
    </row>
    <row r="504" spans="1:5" ht="12.75">
      <c r="A504" s="5"/>
      <c r="B504" s="6"/>
      <c r="C504" s="6"/>
      <c r="D504" s="6"/>
      <c r="E504" s="6"/>
    </row>
    <row r="505" spans="1:5" ht="12.75">
      <c r="A505" s="5"/>
      <c r="B505" s="6"/>
      <c r="C505" s="6"/>
      <c r="D505" s="6"/>
      <c r="E505" s="6"/>
    </row>
    <row r="506" spans="1:5" ht="12.75">
      <c r="A506" s="5"/>
      <c r="B506" s="6"/>
      <c r="C506" s="6"/>
      <c r="D506" s="6"/>
      <c r="E506" s="6"/>
    </row>
    <row r="507" spans="1:5" ht="12.75">
      <c r="A507" s="5"/>
      <c r="B507" s="6"/>
      <c r="C507" s="6"/>
      <c r="D507" s="6"/>
      <c r="E507" s="6"/>
    </row>
    <row r="508" spans="1:5" ht="12.75">
      <c r="A508" s="5"/>
      <c r="B508" s="6"/>
      <c r="C508" s="6"/>
      <c r="D508" s="6"/>
      <c r="E508" s="6"/>
    </row>
    <row r="509" spans="1:5" ht="12.75">
      <c r="A509" s="5"/>
      <c r="B509" s="6"/>
      <c r="C509" s="6"/>
      <c r="D509" s="6"/>
      <c r="E509" s="6"/>
    </row>
    <row r="510" spans="1:5" ht="12.75">
      <c r="A510" s="5"/>
      <c r="B510" s="6"/>
      <c r="C510" s="6"/>
      <c r="D510" s="6"/>
      <c r="E510" s="6"/>
    </row>
    <row r="511" spans="1:5" ht="12.75">
      <c r="A511" s="5"/>
      <c r="B511" s="6"/>
      <c r="C511" s="6"/>
      <c r="D511" s="6"/>
      <c r="E511" s="6"/>
    </row>
    <row r="512" spans="1:5" ht="12.75">
      <c r="A512" s="5"/>
      <c r="B512" s="6"/>
      <c r="C512" s="6"/>
      <c r="D512" s="6"/>
      <c r="E512" s="6"/>
    </row>
    <row r="513" spans="1:5" ht="12.75">
      <c r="A513" s="5"/>
      <c r="B513" s="6"/>
      <c r="C513" s="6"/>
      <c r="D513" s="6"/>
      <c r="E513" s="6"/>
    </row>
    <row r="514" spans="1:5" ht="12.75">
      <c r="A514" s="5"/>
      <c r="B514" s="6"/>
      <c r="C514" s="6"/>
      <c r="D514" s="6"/>
      <c r="E514" s="6"/>
    </row>
    <row r="515" spans="1:5" ht="12.75">
      <c r="A515" s="5"/>
      <c r="B515" s="6"/>
      <c r="C515" s="6"/>
      <c r="D515" s="6"/>
      <c r="E515" s="6"/>
    </row>
    <row r="516" spans="1:5" ht="12.75">
      <c r="A516" s="5"/>
      <c r="B516" s="6"/>
      <c r="C516" s="6"/>
      <c r="D516" s="6"/>
      <c r="E516" s="6"/>
    </row>
    <row r="517" spans="1:5" ht="12.75">
      <c r="A517" s="5"/>
      <c r="B517" s="6"/>
      <c r="C517" s="6"/>
      <c r="D517" s="6"/>
      <c r="E517" s="6"/>
    </row>
    <row r="518" spans="1:5" ht="12.75">
      <c r="A518" s="5"/>
      <c r="B518" s="6"/>
      <c r="C518" s="6"/>
      <c r="D518" s="6"/>
      <c r="E518" s="6"/>
    </row>
    <row r="519" spans="1:5" ht="12.75">
      <c r="A519" s="5"/>
      <c r="B519" s="6"/>
      <c r="C519" s="6"/>
      <c r="D519" s="6"/>
      <c r="E519" s="6"/>
    </row>
    <row r="520" spans="1:5" ht="12.75">
      <c r="A520" s="5"/>
      <c r="B520" s="6"/>
      <c r="C520" s="6"/>
      <c r="D520" s="6"/>
      <c r="E520" s="6"/>
    </row>
    <row r="521" spans="1:5" ht="12.75">
      <c r="A521" s="5"/>
      <c r="B521" s="6"/>
      <c r="C521" s="6"/>
      <c r="D521" s="6"/>
      <c r="E521" s="6"/>
    </row>
    <row r="522" spans="1:5" ht="12.75">
      <c r="A522" s="5"/>
      <c r="B522" s="6"/>
      <c r="C522" s="6"/>
      <c r="D522" s="6"/>
      <c r="E522" s="6"/>
    </row>
    <row r="523" spans="1:5" ht="12.75">
      <c r="A523" s="5"/>
      <c r="B523" s="6"/>
      <c r="C523" s="6"/>
      <c r="D523" s="6"/>
      <c r="E523" s="6"/>
    </row>
    <row r="524" spans="1:5" ht="12.75">
      <c r="A524" s="5"/>
      <c r="B524" s="6"/>
      <c r="C524" s="6"/>
      <c r="D524" s="6"/>
      <c r="E524" s="6"/>
    </row>
    <row r="525" spans="1:5" ht="12.75">
      <c r="A525" s="5"/>
      <c r="B525" s="6"/>
      <c r="C525" s="6"/>
      <c r="D525" s="6"/>
      <c r="E525" s="6"/>
    </row>
    <row r="526" spans="1:5" ht="12.75">
      <c r="A526" s="5"/>
      <c r="B526" s="6"/>
      <c r="C526" s="6"/>
      <c r="D526" s="6"/>
      <c r="E526" s="6"/>
    </row>
    <row r="527" spans="1:5" ht="12.75">
      <c r="A527" s="5"/>
      <c r="B527" s="6"/>
      <c r="C527" s="6"/>
      <c r="D527" s="6"/>
      <c r="E527" s="6"/>
    </row>
    <row r="528" spans="1:5" ht="12.75">
      <c r="A528" s="5"/>
      <c r="B528" s="6"/>
      <c r="C528" s="6"/>
      <c r="D528" s="6"/>
      <c r="E528" s="6"/>
    </row>
    <row r="529" spans="1:5" ht="12.75">
      <c r="A529" s="5"/>
      <c r="B529" s="6"/>
      <c r="C529" s="6"/>
      <c r="D529" s="6"/>
      <c r="E529" s="6"/>
    </row>
    <row r="530" spans="1:5" ht="12.75">
      <c r="A530" s="5"/>
      <c r="B530" s="6"/>
      <c r="C530" s="6"/>
      <c r="D530" s="6"/>
      <c r="E530" s="6"/>
    </row>
    <row r="531" spans="1:5" ht="12.75">
      <c r="A531" s="5"/>
      <c r="B531" s="6"/>
      <c r="C531" s="6"/>
      <c r="D531" s="6"/>
      <c r="E531" s="6"/>
    </row>
    <row r="532" spans="1:5" ht="12.75">
      <c r="A532" s="5"/>
      <c r="B532" s="6"/>
      <c r="C532" s="6"/>
      <c r="D532" s="6"/>
      <c r="E532" s="6"/>
    </row>
    <row r="533" spans="1:5" ht="12.75">
      <c r="A533" s="5"/>
      <c r="B533" s="6"/>
      <c r="C533" s="6"/>
      <c r="D533" s="6"/>
      <c r="E533" s="6"/>
    </row>
    <row r="534" spans="1:5" ht="12.75">
      <c r="A534" s="5"/>
      <c r="B534" s="6"/>
      <c r="C534" s="6"/>
      <c r="D534" s="6"/>
      <c r="E534" s="6"/>
    </row>
    <row r="535" spans="1:5" ht="12.75">
      <c r="A535" s="5"/>
      <c r="B535" s="6"/>
      <c r="C535" s="6"/>
      <c r="D535" s="6"/>
      <c r="E535" s="6"/>
    </row>
    <row r="536" spans="1:5" ht="12.75">
      <c r="A536" s="5"/>
      <c r="B536" s="6"/>
      <c r="C536" s="6"/>
      <c r="D536" s="6"/>
      <c r="E536" s="6"/>
    </row>
    <row r="537" spans="1:5" ht="12.75">
      <c r="A537" s="5"/>
      <c r="B537" s="6"/>
      <c r="C537" s="6"/>
      <c r="D537" s="6"/>
      <c r="E537" s="6"/>
    </row>
    <row r="538" spans="1:5" ht="12.75">
      <c r="A538" s="5"/>
      <c r="B538" s="6"/>
      <c r="C538" s="6"/>
      <c r="D538" s="6"/>
      <c r="E538" s="6"/>
    </row>
    <row r="539" spans="1:5" ht="12.75">
      <c r="A539" s="5"/>
      <c r="B539" s="6"/>
      <c r="C539" s="6"/>
      <c r="D539" s="6"/>
      <c r="E539" s="6"/>
    </row>
    <row r="540" spans="1:5" ht="12.75">
      <c r="A540" s="5"/>
      <c r="B540" s="6"/>
      <c r="C540" s="6"/>
      <c r="D540" s="6"/>
      <c r="E540" s="6"/>
    </row>
    <row r="541" spans="1:5" ht="12.75">
      <c r="A541" s="5"/>
      <c r="B541" s="6"/>
      <c r="C541" s="6"/>
      <c r="D541" s="6"/>
      <c r="E541" s="6"/>
    </row>
    <row r="542" spans="1:5" ht="12.75">
      <c r="A542" s="5"/>
      <c r="B542" s="6"/>
      <c r="C542" s="6"/>
      <c r="D542" s="6"/>
      <c r="E542" s="6"/>
    </row>
    <row r="543" spans="1:5" ht="12.75">
      <c r="A543" s="5"/>
      <c r="B543" s="6"/>
      <c r="C543" s="6"/>
      <c r="D543" s="6"/>
      <c r="E543" s="6"/>
    </row>
    <row r="544" spans="1:5" ht="12.75">
      <c r="A544" s="5"/>
      <c r="B544" s="6"/>
      <c r="C544" s="6"/>
      <c r="D544" s="6"/>
      <c r="E544" s="6"/>
    </row>
    <row r="545" spans="1:5" ht="12.75">
      <c r="A545" s="5"/>
      <c r="B545" s="6"/>
      <c r="C545" s="6"/>
      <c r="D545" s="6"/>
      <c r="E545" s="6"/>
    </row>
    <row r="546" spans="1:5" ht="12.75">
      <c r="A546" s="5"/>
      <c r="B546" s="6"/>
      <c r="C546" s="6"/>
      <c r="D546" s="6"/>
      <c r="E546" s="6"/>
    </row>
    <row r="547" spans="1:5" ht="12.75">
      <c r="A547" s="5"/>
      <c r="B547" s="6"/>
      <c r="C547" s="6"/>
      <c r="D547" s="6"/>
      <c r="E547" s="6"/>
    </row>
    <row r="548" spans="1:5" ht="12.75">
      <c r="A548" s="5"/>
      <c r="B548" s="6"/>
      <c r="C548" s="6"/>
      <c r="D548" s="6"/>
      <c r="E548" s="6"/>
    </row>
    <row r="549" spans="1:5" ht="12.75">
      <c r="A549" s="5"/>
      <c r="B549" s="6"/>
      <c r="C549" s="6"/>
      <c r="D549" s="6"/>
      <c r="E549" s="6"/>
    </row>
    <row r="550" spans="1:5" ht="12.75">
      <c r="A550" s="5"/>
      <c r="B550" s="6"/>
      <c r="C550" s="6"/>
      <c r="D550" s="6"/>
      <c r="E550" s="6"/>
    </row>
    <row r="551" spans="1:5" ht="12.75">
      <c r="A551" s="5"/>
      <c r="B551" s="6"/>
      <c r="C551" s="6"/>
      <c r="D551" s="6"/>
      <c r="E551" s="6"/>
    </row>
    <row r="552" spans="1:5" ht="12.75">
      <c r="A552" s="5"/>
      <c r="B552" s="6"/>
      <c r="C552" s="6"/>
      <c r="D552" s="6"/>
      <c r="E552" s="6"/>
    </row>
    <row r="553" spans="1:5" ht="12.75">
      <c r="A553" s="5"/>
      <c r="B553" s="6"/>
      <c r="C553" s="6"/>
      <c r="D553" s="6"/>
      <c r="E553" s="6"/>
    </row>
    <row r="554" spans="1:5" ht="12.75">
      <c r="A554" s="5"/>
      <c r="B554" s="6"/>
      <c r="C554" s="6"/>
      <c r="D554" s="6"/>
      <c r="E554" s="6"/>
    </row>
    <row r="555" spans="1:5" ht="12.75">
      <c r="A555" s="5"/>
      <c r="B555" s="6"/>
      <c r="C555" s="6"/>
      <c r="D555" s="6"/>
      <c r="E555" s="6"/>
    </row>
    <row r="556" spans="1:5" ht="12.75">
      <c r="A556" s="5"/>
      <c r="B556" s="6"/>
      <c r="C556" s="6"/>
      <c r="D556" s="6"/>
      <c r="E556" s="6"/>
    </row>
    <row r="557" spans="1:5" ht="12.75">
      <c r="A557" s="5"/>
      <c r="B557" s="6"/>
      <c r="C557" s="6"/>
      <c r="D557" s="6"/>
      <c r="E557" s="6"/>
    </row>
    <row r="558" spans="1:5" ht="12.75">
      <c r="A558" s="5"/>
      <c r="B558" s="6"/>
      <c r="C558" s="6"/>
      <c r="D558" s="6"/>
      <c r="E558" s="6"/>
    </row>
    <row r="559" spans="1:5" ht="12.75">
      <c r="A559" s="5"/>
      <c r="B559" s="6"/>
      <c r="C559" s="6"/>
      <c r="D559" s="6"/>
      <c r="E559" s="6"/>
    </row>
    <row r="560" spans="1:5" ht="12.75">
      <c r="A560" s="5"/>
      <c r="B560" s="6"/>
      <c r="C560" s="6"/>
      <c r="D560" s="6"/>
      <c r="E560" s="6"/>
    </row>
    <row r="561" spans="1:5" ht="12.75">
      <c r="A561" s="5"/>
      <c r="B561" s="6"/>
      <c r="C561" s="6"/>
      <c r="D561" s="6"/>
      <c r="E561" s="6"/>
    </row>
    <row r="562" spans="1:5" ht="12.75">
      <c r="A562" s="5"/>
      <c r="B562" s="6"/>
      <c r="C562" s="6"/>
      <c r="D562" s="6"/>
      <c r="E562" s="6"/>
    </row>
    <row r="563" spans="1:5" ht="12.75">
      <c r="A563" s="5"/>
      <c r="B563" s="6"/>
      <c r="C563" s="6"/>
      <c r="D563" s="6"/>
      <c r="E563" s="6"/>
    </row>
    <row r="564" spans="1:5" ht="12.75">
      <c r="A564" s="5"/>
      <c r="B564" s="6"/>
      <c r="C564" s="6"/>
      <c r="D564" s="6"/>
      <c r="E564" s="6"/>
    </row>
    <row r="565" spans="1:5" ht="12.75">
      <c r="A565" s="5"/>
      <c r="B565" s="6"/>
      <c r="C565" s="6"/>
      <c r="D565" s="6"/>
      <c r="E565" s="6"/>
    </row>
    <row r="566" spans="1:5" ht="12.75">
      <c r="A566" s="5"/>
      <c r="B566" s="6"/>
      <c r="C566" s="6"/>
      <c r="D566" s="6"/>
      <c r="E566" s="6"/>
    </row>
    <row r="567" spans="1:5" ht="12.75">
      <c r="A567" s="5"/>
      <c r="B567" s="6"/>
      <c r="C567" s="6"/>
      <c r="D567" s="6"/>
      <c r="E567" s="6"/>
    </row>
    <row r="568" spans="1:5" ht="12.75">
      <c r="A568" s="5"/>
      <c r="B568" s="6"/>
      <c r="C568" s="6"/>
      <c r="D568" s="6"/>
      <c r="E568" s="6"/>
    </row>
    <row r="569" spans="1:5" ht="12.75">
      <c r="A569" s="5"/>
      <c r="B569" s="6"/>
      <c r="C569" s="6"/>
      <c r="D569" s="6"/>
      <c r="E569" s="6"/>
    </row>
    <row r="570" spans="1:5" ht="12.75">
      <c r="A570" s="5"/>
      <c r="B570" s="6"/>
      <c r="C570" s="6"/>
      <c r="D570" s="6"/>
      <c r="E570" s="6"/>
    </row>
    <row r="571" spans="1:5" ht="12.75">
      <c r="A571" s="5"/>
      <c r="B571" s="6"/>
      <c r="C571" s="6"/>
      <c r="D571" s="6"/>
      <c r="E571" s="6"/>
    </row>
    <row r="572" spans="1:5" ht="12.75">
      <c r="A572" s="5"/>
      <c r="B572" s="6"/>
      <c r="C572" s="6"/>
      <c r="D572" s="6"/>
      <c r="E572" s="6"/>
    </row>
    <row r="573" spans="1:5" ht="12.75">
      <c r="A573" s="5"/>
      <c r="B573" s="6"/>
      <c r="C573" s="6"/>
      <c r="D573" s="6"/>
      <c r="E573" s="6"/>
    </row>
    <row r="574" spans="1:5" ht="12.75">
      <c r="A574" s="5"/>
      <c r="B574" s="6"/>
      <c r="C574" s="6"/>
      <c r="D574" s="6"/>
      <c r="E574" s="6"/>
    </row>
    <row r="575" spans="1:5" ht="12.75">
      <c r="A575" s="5"/>
      <c r="B575" s="6"/>
      <c r="C575" s="6"/>
      <c r="D575" s="6"/>
      <c r="E575" s="6"/>
    </row>
    <row r="576" spans="1:5" ht="12.75">
      <c r="A576" s="5"/>
      <c r="B576" s="6"/>
      <c r="C576" s="6"/>
      <c r="D576" s="6"/>
      <c r="E576" s="6"/>
    </row>
    <row r="577" spans="1:5" ht="12.75">
      <c r="A577" s="5"/>
      <c r="B577" s="6"/>
      <c r="C577" s="6"/>
      <c r="D577" s="6"/>
      <c r="E577" s="6"/>
    </row>
    <row r="578" spans="1:5" ht="12.75">
      <c r="A578" s="5"/>
      <c r="B578" s="6"/>
      <c r="C578" s="6"/>
      <c r="D578" s="6"/>
      <c r="E578" s="6"/>
    </row>
    <row r="579" spans="1:5" ht="12.75">
      <c r="A579" s="5"/>
      <c r="B579" s="6"/>
      <c r="C579" s="6"/>
      <c r="D579" s="6"/>
      <c r="E579" s="6"/>
    </row>
    <row r="580" spans="1:5" ht="12.75">
      <c r="A580" s="5"/>
      <c r="B580" s="6"/>
      <c r="C580" s="6"/>
      <c r="D580" s="6"/>
      <c r="E580" s="6"/>
    </row>
    <row r="581" spans="1:5" ht="12.75">
      <c r="A581" s="5"/>
      <c r="B581" s="6"/>
      <c r="C581" s="6"/>
      <c r="D581" s="6"/>
      <c r="E581" s="6"/>
    </row>
    <row r="582" spans="1:5" ht="12.75">
      <c r="A582" s="5"/>
      <c r="B582" s="6"/>
      <c r="C582" s="6"/>
      <c r="D582" s="6"/>
      <c r="E582" s="6"/>
    </row>
    <row r="583" spans="1:5" ht="12.75">
      <c r="A583" s="5"/>
      <c r="B583" s="6"/>
      <c r="C583" s="6"/>
      <c r="D583" s="6"/>
      <c r="E583" s="6"/>
    </row>
    <row r="584" spans="1:5" ht="12.75">
      <c r="A584" s="5"/>
      <c r="B584" s="6"/>
      <c r="C584" s="6"/>
      <c r="D584" s="6"/>
      <c r="E584" s="6"/>
    </row>
    <row r="585" spans="1:5" ht="12.75">
      <c r="A585" s="5"/>
      <c r="B585" s="6"/>
      <c r="C585" s="6"/>
      <c r="D585" s="6"/>
      <c r="E585" s="6"/>
    </row>
    <row r="586" spans="1:5" ht="12.75">
      <c r="A586" s="5"/>
      <c r="B586" s="6"/>
      <c r="C586" s="6"/>
      <c r="D586" s="6"/>
      <c r="E586" s="6"/>
    </row>
    <row r="587" spans="1:5" ht="12.75">
      <c r="A587" s="5"/>
      <c r="B587" s="6"/>
      <c r="C587" s="6"/>
      <c r="D587" s="6"/>
      <c r="E587" s="6"/>
    </row>
    <row r="588" spans="1:5" ht="12.75">
      <c r="A588" s="5"/>
      <c r="B588" s="6"/>
      <c r="C588" s="6"/>
      <c r="D588" s="6"/>
      <c r="E588" s="6"/>
    </row>
    <row r="589" spans="1:5" ht="12.75">
      <c r="A589" s="5"/>
      <c r="B589" s="6"/>
      <c r="C589" s="6"/>
      <c r="D589" s="6"/>
      <c r="E589" s="6"/>
    </row>
    <row r="590" spans="1:5" ht="12.75">
      <c r="A590" s="5"/>
      <c r="B590" s="6"/>
      <c r="C590" s="6"/>
      <c r="D590" s="6"/>
      <c r="E590" s="6"/>
    </row>
    <row r="591" spans="1:5" ht="12.75">
      <c r="A591" s="5"/>
      <c r="B591" s="6"/>
      <c r="C591" s="6"/>
      <c r="D591" s="6"/>
      <c r="E591" s="6"/>
    </row>
    <row r="592" spans="1:5" ht="12.75">
      <c r="A592" s="5"/>
      <c r="B592" s="6"/>
      <c r="C592" s="6"/>
      <c r="D592" s="6"/>
      <c r="E592" s="6"/>
    </row>
    <row r="593" spans="1:5" ht="12.75">
      <c r="A593" s="5"/>
      <c r="B593" s="6"/>
      <c r="C593" s="6"/>
      <c r="D593" s="6"/>
      <c r="E593" s="6"/>
    </row>
    <row r="594" spans="1:5" ht="12.75">
      <c r="A594" s="5"/>
      <c r="B594" s="6"/>
      <c r="C594" s="6"/>
      <c r="D594" s="6"/>
      <c r="E594" s="6"/>
    </row>
    <row r="595" spans="1:5" ht="12.75">
      <c r="A595" s="5"/>
      <c r="B595" s="6"/>
      <c r="C595" s="6"/>
      <c r="D595" s="6"/>
      <c r="E595" s="6"/>
    </row>
    <row r="596" spans="1:5" ht="12.75">
      <c r="A596" s="5"/>
      <c r="B596" s="6"/>
      <c r="C596" s="6"/>
      <c r="D596" s="6"/>
      <c r="E596" s="6"/>
    </row>
    <row r="597" spans="1:5" ht="12.75">
      <c r="A597" s="5"/>
      <c r="B597" s="6"/>
      <c r="C597" s="6"/>
      <c r="D597" s="6"/>
      <c r="E597" s="6"/>
    </row>
    <row r="598" spans="1:5" ht="12.75">
      <c r="A598" s="5"/>
      <c r="B598" s="6"/>
      <c r="C598" s="6"/>
      <c r="D598" s="6"/>
      <c r="E598" s="6"/>
    </row>
    <row r="599" spans="1:5" ht="12.75">
      <c r="A599" s="5"/>
      <c r="B599" s="6"/>
      <c r="C599" s="6"/>
      <c r="D599" s="6"/>
      <c r="E599" s="6"/>
    </row>
    <row r="600" spans="1:5" ht="12.75">
      <c r="A600" s="5"/>
      <c r="B600" s="6"/>
      <c r="C600" s="6"/>
      <c r="D600" s="6"/>
      <c r="E600" s="6"/>
    </row>
    <row r="601" spans="1:5" ht="12.75">
      <c r="A601" s="5"/>
      <c r="B601" s="6"/>
      <c r="C601" s="6"/>
      <c r="D601" s="6"/>
      <c r="E601" s="6"/>
    </row>
    <row r="602" spans="1:5" ht="12.75">
      <c r="A602" s="5"/>
      <c r="B602" s="6"/>
      <c r="C602" s="6"/>
      <c r="D602" s="6"/>
      <c r="E602" s="6"/>
    </row>
    <row r="603" spans="1:5" ht="12.75">
      <c r="A603" s="5"/>
      <c r="B603" s="6"/>
      <c r="C603" s="6"/>
      <c r="D603" s="6"/>
      <c r="E603" s="6"/>
    </row>
    <row r="604" spans="1:5" ht="12.75">
      <c r="A604" s="5"/>
      <c r="B604" s="6"/>
      <c r="C604" s="6"/>
      <c r="D604" s="6"/>
      <c r="E604" s="6"/>
    </row>
    <row r="605" spans="1:5" ht="12.75">
      <c r="A605" s="5"/>
      <c r="B605" s="6"/>
      <c r="C605" s="6"/>
      <c r="D605" s="6"/>
      <c r="E605" s="6"/>
    </row>
    <row r="606" spans="1:5" ht="12.75">
      <c r="A606" s="5"/>
      <c r="B606" s="6"/>
      <c r="C606" s="6"/>
      <c r="D606" s="6"/>
      <c r="E606" s="6"/>
    </row>
    <row r="607" spans="1:5" ht="12.75">
      <c r="A607" s="5"/>
      <c r="B607" s="6"/>
      <c r="C607" s="6"/>
      <c r="D607" s="6"/>
      <c r="E607" s="6"/>
    </row>
    <row r="608" spans="1:5" ht="12.75">
      <c r="A608" s="5"/>
      <c r="B608" s="6"/>
      <c r="C608" s="6"/>
      <c r="D608" s="6"/>
      <c r="E608" s="6"/>
    </row>
    <row r="609" spans="1:5" ht="12.75">
      <c r="A609" s="5"/>
      <c r="B609" s="6"/>
      <c r="C609" s="6"/>
      <c r="D609" s="6"/>
      <c r="E609" s="6"/>
    </row>
    <row r="610" spans="1:5" ht="12.75">
      <c r="A610" s="5"/>
      <c r="B610" s="6"/>
      <c r="C610" s="6"/>
      <c r="D610" s="6"/>
      <c r="E610" s="6"/>
    </row>
    <row r="611" spans="1:5" ht="12.75">
      <c r="A611" s="5"/>
      <c r="B611" s="6"/>
      <c r="C611" s="6"/>
      <c r="D611" s="6"/>
      <c r="E611" s="6"/>
    </row>
    <row r="612" spans="1:5" ht="12.75">
      <c r="A612" s="5"/>
      <c r="B612" s="6"/>
      <c r="C612" s="6"/>
      <c r="D612" s="6"/>
      <c r="E612" s="6"/>
    </row>
    <row r="613" spans="1:5" ht="12.75">
      <c r="A613" s="5"/>
      <c r="B613" s="6"/>
      <c r="C613" s="6"/>
      <c r="D613" s="6"/>
      <c r="E613" s="6"/>
    </row>
    <row r="614" spans="1:5" ht="12.75">
      <c r="A614" s="5"/>
      <c r="B614" s="6"/>
      <c r="C614" s="6"/>
      <c r="D614" s="6"/>
      <c r="E614" s="6"/>
    </row>
    <row r="615" spans="1:5" ht="12.75">
      <c r="A615" s="5"/>
      <c r="B615" s="6"/>
      <c r="C615" s="6"/>
      <c r="D615" s="6"/>
      <c r="E615" s="6"/>
    </row>
    <row r="616" spans="1:5" ht="12.75">
      <c r="A616" s="5"/>
      <c r="B616" s="6"/>
      <c r="C616" s="6"/>
      <c r="D616" s="6"/>
      <c r="E616" s="6"/>
    </row>
    <row r="617" spans="1:5" ht="12.75">
      <c r="A617" s="5"/>
      <c r="B617" s="6"/>
      <c r="C617" s="6"/>
      <c r="D617" s="6"/>
      <c r="E617" s="6"/>
    </row>
    <row r="618" spans="1:5" ht="12.75">
      <c r="A618" s="5"/>
      <c r="B618" s="6"/>
      <c r="C618" s="6"/>
      <c r="D618" s="6"/>
      <c r="E618" s="6"/>
    </row>
    <row r="619" spans="1:5" ht="12.75">
      <c r="A619" s="5"/>
      <c r="B619" s="6"/>
      <c r="C619" s="6"/>
      <c r="D619" s="6"/>
      <c r="E619" s="6"/>
    </row>
  </sheetData>
  <sheetProtection selectLockedCells="1" selectUnlockedCells="1"/>
  <mergeCells count="30">
    <mergeCell ref="A8:E8"/>
    <mergeCell ref="A17:E17"/>
    <mergeCell ref="A19:E19"/>
    <mergeCell ref="A29:E29"/>
    <mergeCell ref="A58:E58"/>
    <mergeCell ref="A9:E9"/>
    <mergeCell ref="A10:E10"/>
    <mergeCell ref="A57:E57"/>
    <mergeCell ref="A112:B112"/>
    <mergeCell ref="A113:B113"/>
    <mergeCell ref="A114:B114"/>
    <mergeCell ref="A117:B117"/>
    <mergeCell ref="A115:B115"/>
    <mergeCell ref="A116:B116"/>
    <mergeCell ref="A97:E97"/>
    <mergeCell ref="A107:E107"/>
    <mergeCell ref="A109:B109"/>
    <mergeCell ref="A111:B111"/>
    <mergeCell ref="A110:B110"/>
    <mergeCell ref="A108:E108"/>
    <mergeCell ref="A2:E2"/>
    <mergeCell ref="A3:E3"/>
    <mergeCell ref="A4:E4"/>
    <mergeCell ref="C15:E15"/>
    <mergeCell ref="C16:E16"/>
    <mergeCell ref="A118:E118"/>
    <mergeCell ref="A87:E87"/>
    <mergeCell ref="A88:E88"/>
    <mergeCell ref="A69:E69"/>
    <mergeCell ref="A96:E96"/>
  </mergeCells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73" r:id="rId2"/>
  <rowBreaks count="2" manualBreakCount="2">
    <brk id="44" max="6" man="1"/>
    <brk id="95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5"/>
  <sheetViews>
    <sheetView tabSelected="1" zoomScale="85" zoomScaleNormal="85" workbookViewId="0" topLeftCell="A22">
      <selection activeCell="A14" sqref="A14:IV14"/>
    </sheetView>
  </sheetViews>
  <sheetFormatPr defaultColWidth="9.140625" defaultRowHeight="12.75"/>
  <cols>
    <col min="1" max="1" width="36.421875" style="0" customWidth="1"/>
    <col min="2" max="2" width="18.8515625" style="0" customWidth="1"/>
    <col min="3" max="3" width="14.421875" style="0" customWidth="1"/>
    <col min="4" max="4" width="16.00390625" style="0" customWidth="1"/>
    <col min="5" max="5" width="18.57421875" style="0" customWidth="1"/>
  </cols>
  <sheetData>
    <row r="2" spans="1:7" ht="15">
      <c r="A2" s="148" t="s">
        <v>169</v>
      </c>
      <c r="B2" s="148"/>
      <c r="C2" s="148"/>
      <c r="D2" s="148"/>
      <c r="E2" s="148"/>
      <c r="F2" s="104"/>
      <c r="G2" s="104"/>
    </row>
    <row r="3" spans="1:7" ht="15">
      <c r="A3" s="148" t="s">
        <v>170</v>
      </c>
      <c r="B3" s="148"/>
      <c r="C3" s="148"/>
      <c r="D3" s="148"/>
      <c r="E3" s="148"/>
      <c r="F3" s="104"/>
      <c r="G3" s="104"/>
    </row>
    <row r="4" spans="1:7" ht="12.75">
      <c r="A4" s="150" t="s">
        <v>171</v>
      </c>
      <c r="B4" s="150"/>
      <c r="C4" s="150"/>
      <c r="D4" s="150"/>
      <c r="E4" s="150"/>
      <c r="F4" s="105"/>
      <c r="G4" s="105"/>
    </row>
    <row r="7" spans="1:5" ht="18">
      <c r="A7" s="178" t="s">
        <v>176</v>
      </c>
      <c r="B7" s="178"/>
      <c r="C7" s="178"/>
      <c r="D7" s="178"/>
      <c r="E7" s="178"/>
    </row>
    <row r="8" spans="1:5" ht="12.75">
      <c r="A8" s="180" t="s">
        <v>58</v>
      </c>
      <c r="B8" s="180"/>
      <c r="C8" s="180"/>
      <c r="D8" s="180"/>
      <c r="E8" s="180"/>
    </row>
    <row r="9" spans="1:5" ht="12.75">
      <c r="A9" s="17"/>
      <c r="B9" s="17"/>
      <c r="C9" s="17"/>
      <c r="D9" s="17"/>
      <c r="E9" s="17"/>
    </row>
    <row r="10" spans="1:5" ht="12.75">
      <c r="A10" s="181" t="s">
        <v>59</v>
      </c>
      <c r="B10" s="181"/>
      <c r="C10" s="181"/>
      <c r="D10" s="181"/>
      <c r="E10" s="181"/>
    </row>
    <row r="11" spans="1:5" ht="12.75">
      <c r="A11" s="174"/>
      <c r="B11" s="174"/>
      <c r="C11" s="174"/>
      <c r="D11" s="174"/>
      <c r="E11" s="174"/>
    </row>
    <row r="12" spans="1:5" ht="12.75">
      <c r="A12" s="18" t="s">
        <v>95</v>
      </c>
      <c r="B12" s="19" t="str">
        <f>'SUITEM I.II-FORMAÇÃO DE CUSTO'!C13</f>
        <v>5135-05</v>
      </c>
      <c r="C12" s="20" t="s">
        <v>47</v>
      </c>
      <c r="D12" s="21">
        <v>1</v>
      </c>
      <c r="E12" s="32">
        <f>'SUITEM I.II-FORMAÇÃO DE CUSTO'!C14</f>
        <v>1445.83</v>
      </c>
    </row>
    <row r="13" spans="1:5" ht="12.75">
      <c r="A13" s="18" t="s">
        <v>96</v>
      </c>
      <c r="B13" s="19" t="str">
        <f>'SUITEM I.II-FORMAÇÃO DE CUSTO'!D13</f>
        <v>3311-10</v>
      </c>
      <c r="C13" s="20" t="s">
        <v>47</v>
      </c>
      <c r="D13" s="21">
        <v>1</v>
      </c>
      <c r="E13" s="32">
        <f>'SUITEM I.II-FORMAÇÃO DE CUSTO'!D14</f>
        <v>1430</v>
      </c>
    </row>
    <row r="14" spans="1:5" ht="12.75">
      <c r="A14" s="18" t="s">
        <v>145</v>
      </c>
      <c r="B14" s="19" t="str">
        <f>'SUITEM I.II-FORMAÇÃO DE CUSTO'!E13</f>
        <v>5174-20</v>
      </c>
      <c r="C14" s="20" t="s">
        <v>47</v>
      </c>
      <c r="D14" s="21">
        <v>1</v>
      </c>
      <c r="E14" s="32">
        <f>'SUITEM I.II-FORMAÇÃO DE CUSTO'!E14</f>
        <v>1584.54</v>
      </c>
    </row>
    <row r="15" spans="1:5" ht="25.5">
      <c r="A15" s="176" t="s">
        <v>65</v>
      </c>
      <c r="B15" s="23" t="s">
        <v>147</v>
      </c>
      <c r="C15" s="24" t="s">
        <v>48</v>
      </c>
      <c r="D15" s="23" t="s">
        <v>49</v>
      </c>
      <c r="E15" s="25" t="s">
        <v>50</v>
      </c>
    </row>
    <row r="16" spans="1:5" ht="12.75">
      <c r="A16" s="176"/>
      <c r="B16" s="22">
        <v>2</v>
      </c>
      <c r="C16" s="22">
        <v>22</v>
      </c>
      <c r="D16" s="35">
        <v>3.5</v>
      </c>
      <c r="E16" s="33">
        <f>B16*C16*D16</f>
        <v>154</v>
      </c>
    </row>
    <row r="17" spans="1:5" ht="12.75">
      <c r="A17" s="175" t="s">
        <v>97</v>
      </c>
      <c r="B17" s="175"/>
      <c r="C17" s="175"/>
      <c r="D17" s="175"/>
      <c r="E17" s="19">
        <f>E12*0.06</f>
        <v>86.7498</v>
      </c>
    </row>
    <row r="18" spans="1:5" ht="12.75">
      <c r="A18" s="175" t="s">
        <v>98</v>
      </c>
      <c r="B18" s="175"/>
      <c r="C18" s="175"/>
      <c r="D18" s="175"/>
      <c r="E18" s="19">
        <f>E13*0.06</f>
        <v>85.8</v>
      </c>
    </row>
    <row r="19" spans="1:5" ht="12.75">
      <c r="A19" s="175" t="s">
        <v>146</v>
      </c>
      <c r="B19" s="175"/>
      <c r="C19" s="175"/>
      <c r="D19" s="175"/>
      <c r="E19" s="19">
        <f>E14*0.06</f>
        <v>95.07239999999999</v>
      </c>
    </row>
    <row r="20" spans="1:5" ht="12.75">
      <c r="A20" s="179" t="s">
        <v>99</v>
      </c>
      <c r="B20" s="179"/>
      <c r="C20" s="179"/>
      <c r="D20" s="179"/>
      <c r="E20" s="26">
        <f>E16-E17</f>
        <v>67.2502</v>
      </c>
    </row>
    <row r="21" spans="1:5" ht="12.75">
      <c r="A21" s="179" t="s">
        <v>100</v>
      </c>
      <c r="B21" s="179"/>
      <c r="C21" s="179"/>
      <c r="D21" s="179"/>
      <c r="E21" s="26">
        <f>E16-E18</f>
        <v>68.2</v>
      </c>
    </row>
    <row r="22" spans="1:5" ht="12.75">
      <c r="A22" s="179" t="s">
        <v>148</v>
      </c>
      <c r="B22" s="179"/>
      <c r="C22" s="179"/>
      <c r="D22" s="179"/>
      <c r="E22" s="26">
        <f>E16-E19</f>
        <v>58.92760000000001</v>
      </c>
    </row>
    <row r="23" spans="1:5" ht="12.75">
      <c r="A23" s="177"/>
      <c r="B23" s="177"/>
      <c r="C23" s="177"/>
      <c r="D23" s="177"/>
      <c r="E23" s="177"/>
    </row>
    <row r="24" spans="1:5" ht="25.5">
      <c r="A24" s="176" t="s">
        <v>66</v>
      </c>
      <c r="B24" s="23" t="s">
        <v>52</v>
      </c>
      <c r="C24" s="23" t="s">
        <v>53</v>
      </c>
      <c r="D24" s="27" t="s">
        <v>71</v>
      </c>
      <c r="E24" s="27" t="s">
        <v>55</v>
      </c>
    </row>
    <row r="25" spans="1:5" ht="12.75">
      <c r="A25" s="176"/>
      <c r="B25" s="28">
        <v>22</v>
      </c>
      <c r="C25" s="35">
        <v>21</v>
      </c>
      <c r="D25" s="30">
        <v>0</v>
      </c>
      <c r="E25" s="19">
        <f>(C25-D25)*B25</f>
        <v>462</v>
      </c>
    </row>
    <row r="26" spans="1:5" ht="12.75">
      <c r="A26" s="177" t="s">
        <v>51</v>
      </c>
      <c r="B26" s="177"/>
      <c r="C26" s="177"/>
      <c r="D26" s="177"/>
      <c r="E26" s="31">
        <f>SUM(E25)</f>
        <v>462</v>
      </c>
    </row>
    <row r="27" spans="1:5" ht="12.75">
      <c r="A27" s="177"/>
      <c r="B27" s="177"/>
      <c r="C27" s="177"/>
      <c r="D27" s="177"/>
      <c r="E27" s="177"/>
    </row>
    <row r="28" spans="1:5" ht="38.25">
      <c r="A28" s="176" t="s">
        <v>101</v>
      </c>
      <c r="B28" s="176"/>
      <c r="C28" s="23" t="s">
        <v>56</v>
      </c>
      <c r="D28" s="27" t="s">
        <v>54</v>
      </c>
      <c r="E28" s="27" t="s">
        <v>55</v>
      </c>
    </row>
    <row r="29" spans="1:5" ht="12.75">
      <c r="A29" s="176"/>
      <c r="B29" s="176"/>
      <c r="C29" s="35">
        <v>0</v>
      </c>
      <c r="D29" s="29">
        <v>0</v>
      </c>
      <c r="E29" s="31">
        <f>C29</f>
        <v>0</v>
      </c>
    </row>
    <row r="30" spans="1:5" ht="12.75">
      <c r="A30" s="183"/>
      <c r="B30" s="183"/>
      <c r="C30" s="183"/>
      <c r="D30" s="183"/>
      <c r="E30" s="183"/>
    </row>
    <row r="31" spans="1:5" ht="38.25">
      <c r="A31" s="182" t="s">
        <v>83</v>
      </c>
      <c r="B31" s="182"/>
      <c r="C31" s="23" t="s">
        <v>56</v>
      </c>
      <c r="D31" s="27" t="s">
        <v>54</v>
      </c>
      <c r="E31" s="27" t="s">
        <v>55</v>
      </c>
    </row>
    <row r="32" spans="1:5" ht="12.75">
      <c r="A32" s="182"/>
      <c r="B32" s="182"/>
      <c r="C32" s="35">
        <v>0</v>
      </c>
      <c r="D32" s="29">
        <v>0</v>
      </c>
      <c r="E32" s="31">
        <f>C32</f>
        <v>0</v>
      </c>
    </row>
    <row r="34" spans="1:5" ht="38.25">
      <c r="A34" s="182" t="s">
        <v>102</v>
      </c>
      <c r="B34" s="182"/>
      <c r="C34" s="23" t="s">
        <v>56</v>
      </c>
      <c r="D34" s="27" t="s">
        <v>54</v>
      </c>
      <c r="E34" s="27" t="s">
        <v>55</v>
      </c>
    </row>
    <row r="35" spans="1:5" ht="12.75">
      <c r="A35" s="182"/>
      <c r="B35" s="182"/>
      <c r="C35" s="35">
        <v>17</v>
      </c>
      <c r="D35" s="29">
        <v>0</v>
      </c>
      <c r="E35" s="31">
        <f>C35</f>
        <v>17</v>
      </c>
    </row>
  </sheetData>
  <sheetProtection/>
  <mergeCells count="22">
    <mergeCell ref="A34:B35"/>
    <mergeCell ref="A31:B32"/>
    <mergeCell ref="A30:E30"/>
    <mergeCell ref="A28:B29"/>
    <mergeCell ref="A27:E27"/>
    <mergeCell ref="A23:E23"/>
    <mergeCell ref="A8:E8"/>
    <mergeCell ref="A10:E10"/>
    <mergeCell ref="A18:D18"/>
    <mergeCell ref="A20:D20"/>
    <mergeCell ref="A17:D17"/>
    <mergeCell ref="A22:D22"/>
    <mergeCell ref="A11:E11"/>
    <mergeCell ref="A19:D19"/>
    <mergeCell ref="A24:A25"/>
    <mergeCell ref="A26:D26"/>
    <mergeCell ref="A7:E7"/>
    <mergeCell ref="A2:E2"/>
    <mergeCell ref="A3:E3"/>
    <mergeCell ref="A4:E4"/>
    <mergeCell ref="A15:A16"/>
    <mergeCell ref="A21:D21"/>
  </mergeCells>
  <printOptions/>
  <pageMargins left="0.511811024" right="0.511811024" top="0.787401575" bottom="0.787401575" header="0.31496062" footer="0.3149606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28.7109375" style="0" bestFit="1" customWidth="1"/>
    <col min="2" max="2" width="18.140625" style="0" customWidth="1"/>
    <col min="3" max="3" width="13.421875" style="0" customWidth="1"/>
    <col min="4" max="4" width="15.140625" style="0" customWidth="1"/>
    <col min="5" max="5" width="20.00390625" style="0" customWidth="1"/>
    <col min="6" max="7" width="13.8515625" style="0" customWidth="1"/>
  </cols>
  <sheetData>
    <row r="2" spans="1:7" ht="15">
      <c r="A2" s="148" t="s">
        <v>169</v>
      </c>
      <c r="B2" s="148"/>
      <c r="C2" s="148"/>
      <c r="D2" s="148"/>
      <c r="E2" s="148"/>
      <c r="F2" s="104"/>
      <c r="G2" s="104"/>
    </row>
    <row r="3" spans="1:7" ht="15">
      <c r="A3" s="148" t="s">
        <v>170</v>
      </c>
      <c r="B3" s="148"/>
      <c r="C3" s="148"/>
      <c r="D3" s="148"/>
      <c r="E3" s="148"/>
      <c r="F3" s="104"/>
      <c r="G3" s="104"/>
    </row>
    <row r="4" spans="1:7" ht="12.75">
      <c r="A4" s="150" t="s">
        <v>171</v>
      </c>
      <c r="B4" s="150"/>
      <c r="C4" s="150"/>
      <c r="D4" s="150"/>
      <c r="E4" s="150"/>
      <c r="F4" s="105"/>
      <c r="G4" s="105"/>
    </row>
    <row r="7" spans="1:7" ht="18.75">
      <c r="A7" s="191" t="s">
        <v>176</v>
      </c>
      <c r="B7" s="191"/>
      <c r="C7" s="191"/>
      <c r="D7" s="191"/>
      <c r="E7" s="191"/>
      <c r="F7" s="41"/>
      <c r="G7" s="41"/>
    </row>
    <row r="8" spans="1:7" ht="12.75">
      <c r="A8" s="192" t="s">
        <v>84</v>
      </c>
      <c r="B8" s="192"/>
      <c r="C8" s="192"/>
      <c r="D8" s="192"/>
      <c r="E8" s="192"/>
      <c r="F8" s="42"/>
      <c r="G8" s="42"/>
    </row>
    <row r="9" spans="1:5" ht="12.75">
      <c r="A9" s="190"/>
      <c r="B9" s="190"/>
      <c r="C9" s="190"/>
      <c r="D9" s="190"/>
      <c r="E9" s="190"/>
    </row>
    <row r="10" spans="1:5" ht="12.75">
      <c r="A10" s="184" t="s">
        <v>105</v>
      </c>
      <c r="B10" s="185"/>
      <c r="C10" s="185"/>
      <c r="D10" s="185"/>
      <c r="E10" s="186"/>
    </row>
    <row r="11" spans="1:5" ht="18">
      <c r="A11" s="39" t="s">
        <v>57</v>
      </c>
      <c r="B11" s="39" t="s">
        <v>75</v>
      </c>
      <c r="C11" s="39" t="s">
        <v>76</v>
      </c>
      <c r="D11" s="39" t="s">
        <v>77</v>
      </c>
      <c r="E11" s="39" t="s">
        <v>78</v>
      </c>
    </row>
    <row r="12" spans="1:5" ht="12.75">
      <c r="A12" s="36" t="s">
        <v>107</v>
      </c>
      <c r="B12" s="37">
        <f>(35+29+32.9)/3</f>
        <v>32.300000000000004</v>
      </c>
      <c r="C12" s="38">
        <v>12</v>
      </c>
      <c r="D12" s="38">
        <v>4</v>
      </c>
      <c r="E12" s="37">
        <f aca="true" t="shared" si="0" ref="E12:E17">B12*D12/C12</f>
        <v>10.766666666666667</v>
      </c>
    </row>
    <row r="13" spans="1:5" ht="12.75">
      <c r="A13" s="36" t="s">
        <v>108</v>
      </c>
      <c r="B13" s="37">
        <f>(64+52.9+54.9)/3</f>
        <v>57.26666666666667</v>
      </c>
      <c r="C13" s="38">
        <v>12</v>
      </c>
      <c r="D13" s="38">
        <v>4</v>
      </c>
      <c r="E13" s="37">
        <f t="shared" si="0"/>
        <v>19.088888888888892</v>
      </c>
    </row>
    <row r="14" spans="1:5" ht="12.75">
      <c r="A14" s="36" t="s">
        <v>135</v>
      </c>
      <c r="B14" s="37">
        <v>0.3</v>
      </c>
      <c r="C14" s="38">
        <v>12</v>
      </c>
      <c r="D14" s="38">
        <v>264</v>
      </c>
      <c r="E14" s="37">
        <f t="shared" si="0"/>
        <v>6.6000000000000005</v>
      </c>
    </row>
    <row r="15" spans="1:5" ht="12.75">
      <c r="A15" s="36" t="s">
        <v>79</v>
      </c>
      <c r="B15" s="37">
        <f>(27.9+39.9+26)/3</f>
        <v>31.266666666666666</v>
      </c>
      <c r="C15" s="38">
        <v>12</v>
      </c>
      <c r="D15" s="38">
        <v>4</v>
      </c>
      <c r="E15" s="37">
        <f t="shared" si="0"/>
        <v>10.422222222222222</v>
      </c>
    </row>
    <row r="16" spans="1:5" ht="12.75">
      <c r="A16" s="36" t="s">
        <v>81</v>
      </c>
      <c r="B16" s="37">
        <f>(65+65.9+29.9)/3</f>
        <v>53.6</v>
      </c>
      <c r="C16" s="38">
        <v>12</v>
      </c>
      <c r="D16" s="38">
        <v>4</v>
      </c>
      <c r="E16" s="37">
        <f t="shared" si="0"/>
        <v>17.866666666666667</v>
      </c>
    </row>
    <row r="17" spans="1:5" s="89" customFormat="1" ht="12.75">
      <c r="A17" s="86" t="s">
        <v>136</v>
      </c>
      <c r="B17" s="87">
        <f>(12.9+18.9+16.3)/3</f>
        <v>16.03333333333333</v>
      </c>
      <c r="C17" s="88">
        <v>12</v>
      </c>
      <c r="D17" s="88">
        <v>1</v>
      </c>
      <c r="E17" s="87">
        <f t="shared" si="0"/>
        <v>1.336111111111111</v>
      </c>
    </row>
    <row r="18" spans="1:5" ht="12.75">
      <c r="A18" s="187" t="s">
        <v>80</v>
      </c>
      <c r="B18" s="188"/>
      <c r="C18" s="188"/>
      <c r="D18" s="189"/>
      <c r="E18" s="40">
        <f>SUM(E12:E17)</f>
        <v>66.08055555555556</v>
      </c>
    </row>
    <row r="20" spans="1:5" ht="12.75">
      <c r="A20" s="184" t="s">
        <v>106</v>
      </c>
      <c r="B20" s="185"/>
      <c r="C20" s="185"/>
      <c r="D20" s="185"/>
      <c r="E20" s="186"/>
    </row>
    <row r="21" spans="1:5" ht="18">
      <c r="A21" s="39" t="s">
        <v>57</v>
      </c>
      <c r="B21" s="39" t="s">
        <v>75</v>
      </c>
      <c r="C21" s="39" t="s">
        <v>76</v>
      </c>
      <c r="D21" s="39" t="s">
        <v>77</v>
      </c>
      <c r="E21" s="39" t="s">
        <v>78</v>
      </c>
    </row>
    <row r="22" spans="1:5" ht="12.75">
      <c r="A22" s="36" t="s">
        <v>107</v>
      </c>
      <c r="B22" s="37">
        <f>B12</f>
        <v>32.300000000000004</v>
      </c>
      <c r="C22" s="38">
        <v>12</v>
      </c>
      <c r="D22" s="38">
        <v>4</v>
      </c>
      <c r="E22" s="37">
        <f>B22*D22/C22</f>
        <v>10.766666666666667</v>
      </c>
    </row>
    <row r="23" spans="1:5" ht="12.75">
      <c r="A23" s="36" t="s">
        <v>108</v>
      </c>
      <c r="B23" s="37">
        <f>B13</f>
        <v>57.26666666666667</v>
      </c>
      <c r="C23" s="38">
        <v>12</v>
      </c>
      <c r="D23" s="38">
        <v>4</v>
      </c>
      <c r="E23" s="37">
        <f>B23*D23/C23</f>
        <v>19.088888888888892</v>
      </c>
    </row>
    <row r="24" spans="1:5" ht="12.75">
      <c r="A24" s="36" t="s">
        <v>81</v>
      </c>
      <c r="B24" s="37">
        <f>B16</f>
        <v>53.6</v>
      </c>
      <c r="C24" s="38">
        <v>12</v>
      </c>
      <c r="D24" s="38">
        <v>4</v>
      </c>
      <c r="E24" s="37">
        <f>B24*D24/C24</f>
        <v>17.866666666666667</v>
      </c>
    </row>
    <row r="25" spans="1:5" s="89" customFormat="1" ht="12.75">
      <c r="A25" s="86" t="s">
        <v>136</v>
      </c>
      <c r="B25" s="87">
        <f>B17</f>
        <v>16.03333333333333</v>
      </c>
      <c r="C25" s="88">
        <v>12</v>
      </c>
      <c r="D25" s="88">
        <v>1</v>
      </c>
      <c r="E25" s="87">
        <f>B25*D25/C25</f>
        <v>1.336111111111111</v>
      </c>
    </row>
    <row r="26" spans="1:5" ht="12.75">
      <c r="A26" s="187" t="s">
        <v>80</v>
      </c>
      <c r="B26" s="188"/>
      <c r="C26" s="188"/>
      <c r="D26" s="189"/>
      <c r="E26" s="40">
        <f>SUM(E22:E25)</f>
        <v>49.05833333333334</v>
      </c>
    </row>
    <row r="28" spans="1:5" ht="12.75">
      <c r="A28" s="184" t="s">
        <v>144</v>
      </c>
      <c r="B28" s="185"/>
      <c r="C28" s="185"/>
      <c r="D28" s="185"/>
      <c r="E28" s="186"/>
    </row>
    <row r="29" spans="1:5" ht="18">
      <c r="A29" s="39" t="s">
        <v>57</v>
      </c>
      <c r="B29" s="39" t="s">
        <v>75</v>
      </c>
      <c r="C29" s="39" t="s">
        <v>76</v>
      </c>
      <c r="D29" s="39" t="s">
        <v>77</v>
      </c>
      <c r="E29" s="39" t="s">
        <v>78</v>
      </c>
    </row>
    <row r="30" spans="1:5" ht="12.75">
      <c r="A30" s="36" t="s">
        <v>107</v>
      </c>
      <c r="B30" s="37">
        <v>32.300000000000004</v>
      </c>
      <c r="C30" s="38">
        <v>12</v>
      </c>
      <c r="D30" s="38">
        <v>4</v>
      </c>
      <c r="E30" s="37">
        <f>B30*D30/C30</f>
        <v>10.766666666666667</v>
      </c>
    </row>
    <row r="31" spans="1:5" ht="12.75">
      <c r="A31" s="36" t="s">
        <v>108</v>
      </c>
      <c r="B31" s="37">
        <v>57.26666666666667</v>
      </c>
      <c r="C31" s="38">
        <v>12</v>
      </c>
      <c r="D31" s="38">
        <v>4</v>
      </c>
      <c r="E31" s="37">
        <f>B31*D31/C31</f>
        <v>19.088888888888892</v>
      </c>
    </row>
    <row r="32" spans="1:5" ht="12.75">
      <c r="A32" s="36" t="s">
        <v>81</v>
      </c>
      <c r="B32" s="37">
        <v>53.6</v>
      </c>
      <c r="C32" s="38">
        <v>12</v>
      </c>
      <c r="D32" s="38">
        <v>4</v>
      </c>
      <c r="E32" s="37">
        <f>B32*D32/C32</f>
        <v>17.866666666666667</v>
      </c>
    </row>
    <row r="33" spans="1:5" s="89" customFormat="1" ht="12.75">
      <c r="A33" s="86" t="s">
        <v>136</v>
      </c>
      <c r="B33" s="37">
        <v>16.03333333333333</v>
      </c>
      <c r="C33" s="88">
        <v>12</v>
      </c>
      <c r="D33" s="88">
        <v>1</v>
      </c>
      <c r="E33" s="87">
        <f>B33*D33/C33</f>
        <v>1.336111111111111</v>
      </c>
    </row>
    <row r="34" spans="1:5" ht="12.75">
      <c r="A34" s="187" t="s">
        <v>80</v>
      </c>
      <c r="B34" s="188"/>
      <c r="C34" s="188"/>
      <c r="D34" s="189"/>
      <c r="E34" s="40">
        <f>SUM(E30:E33)</f>
        <v>49.05833333333334</v>
      </c>
    </row>
  </sheetData>
  <sheetProtection/>
  <mergeCells count="12">
    <mergeCell ref="A2:E2"/>
    <mergeCell ref="A3:E3"/>
    <mergeCell ref="A4:E4"/>
    <mergeCell ref="A28:E28"/>
    <mergeCell ref="A34:D34"/>
    <mergeCell ref="A10:E10"/>
    <mergeCell ref="A9:E9"/>
    <mergeCell ref="A7:E7"/>
    <mergeCell ref="A8:E8"/>
    <mergeCell ref="A18:D18"/>
    <mergeCell ref="A20:E20"/>
    <mergeCell ref="A26:D26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0">
      <selection activeCell="A25" sqref="A25:IV25"/>
    </sheetView>
  </sheetViews>
  <sheetFormatPr defaultColWidth="9.140625" defaultRowHeight="12.75"/>
  <cols>
    <col min="1" max="1" width="28.7109375" style="0" bestFit="1" customWidth="1"/>
    <col min="2" max="2" width="18.57421875" style="0" customWidth="1"/>
    <col min="3" max="3" width="14.421875" style="0" customWidth="1"/>
    <col min="4" max="4" width="15.57421875" style="0" customWidth="1"/>
    <col min="5" max="5" width="18.28125" style="0" customWidth="1"/>
    <col min="6" max="7" width="13.8515625" style="0" customWidth="1"/>
  </cols>
  <sheetData>
    <row r="2" spans="1:7" ht="15">
      <c r="A2" s="148" t="s">
        <v>169</v>
      </c>
      <c r="B2" s="148"/>
      <c r="C2" s="148"/>
      <c r="D2" s="148"/>
      <c r="E2" s="148"/>
      <c r="F2" s="104"/>
      <c r="G2" s="104"/>
    </row>
    <row r="3" spans="1:7" ht="15">
      <c r="A3" s="148" t="s">
        <v>170</v>
      </c>
      <c r="B3" s="148"/>
      <c r="C3" s="148"/>
      <c r="D3" s="148"/>
      <c r="E3" s="148"/>
      <c r="F3" s="104"/>
      <c r="G3" s="104"/>
    </row>
    <row r="4" spans="1:7" ht="12.75">
      <c r="A4" s="150" t="s">
        <v>171</v>
      </c>
      <c r="B4" s="150"/>
      <c r="C4" s="150"/>
      <c r="D4" s="150"/>
      <c r="E4" s="150"/>
      <c r="F4" s="105"/>
      <c r="G4" s="105"/>
    </row>
    <row r="7" spans="1:7" ht="18.75">
      <c r="A7" s="193" t="s">
        <v>176</v>
      </c>
      <c r="B7" s="193"/>
      <c r="C7" s="193"/>
      <c r="D7" s="193"/>
      <c r="E7" s="193"/>
      <c r="F7" s="142"/>
      <c r="G7" s="142"/>
    </row>
    <row r="8" spans="1:7" ht="12.75">
      <c r="A8" s="194" t="s">
        <v>140</v>
      </c>
      <c r="B8" s="194"/>
      <c r="C8" s="194"/>
      <c r="D8" s="194"/>
      <c r="E8" s="194"/>
      <c r="F8" s="143"/>
      <c r="G8" s="143"/>
    </row>
    <row r="9" spans="1:5" ht="12.75">
      <c r="A9" s="195"/>
      <c r="B9" s="195"/>
      <c r="C9" s="195"/>
      <c r="D9" s="195"/>
      <c r="E9" s="195"/>
    </row>
    <row r="10" spans="1:5" ht="12.75">
      <c r="A10" s="184" t="s">
        <v>105</v>
      </c>
      <c r="B10" s="185"/>
      <c r="C10" s="185"/>
      <c r="D10" s="185"/>
      <c r="E10" s="186"/>
    </row>
    <row r="11" spans="1:5" ht="18">
      <c r="A11" s="39" t="s">
        <v>57</v>
      </c>
      <c r="B11" s="39" t="s">
        <v>75</v>
      </c>
      <c r="C11" s="39" t="s">
        <v>76</v>
      </c>
      <c r="D11" s="39" t="s">
        <v>77</v>
      </c>
      <c r="E11" s="39" t="s">
        <v>78</v>
      </c>
    </row>
    <row r="12" spans="1:5" ht="12.75">
      <c r="A12" s="36" t="s">
        <v>141</v>
      </c>
      <c r="B12" s="37">
        <f>ROUND((45+50+38)/3,2)</f>
        <v>44.33</v>
      </c>
      <c r="C12" s="38">
        <v>12</v>
      </c>
      <c r="D12" s="38">
        <v>2</v>
      </c>
      <c r="E12" s="37">
        <f>B12*D12/C12</f>
        <v>7.388333333333333</v>
      </c>
    </row>
    <row r="13" spans="1:5" ht="12.75">
      <c r="A13" s="36" t="s">
        <v>137</v>
      </c>
      <c r="B13" s="37">
        <f>ROUND((18+16+15.2)/3,2)</f>
        <v>16.4</v>
      </c>
      <c r="C13" s="38">
        <v>12</v>
      </c>
      <c r="D13" s="38">
        <v>2</v>
      </c>
      <c r="E13" s="37">
        <f>B13*D13/C13</f>
        <v>2.733333333333333</v>
      </c>
    </row>
    <row r="14" spans="1:5" ht="12.75">
      <c r="A14" s="36" t="s">
        <v>138</v>
      </c>
      <c r="B14" s="37">
        <f>ROUND((62+55+65)/3,2)</f>
        <v>60.67</v>
      </c>
      <c r="C14" s="38">
        <v>12</v>
      </c>
      <c r="D14" s="38">
        <v>2</v>
      </c>
      <c r="E14" s="37">
        <f>B14*D14/C14</f>
        <v>10.111666666666666</v>
      </c>
    </row>
    <row r="15" spans="1:5" ht="12.75">
      <c r="A15" s="36" t="s">
        <v>139</v>
      </c>
      <c r="B15" s="37">
        <f>ROUND((13.5+16+12.2)/3,2)</f>
        <v>13.9</v>
      </c>
      <c r="C15" s="38">
        <v>12</v>
      </c>
      <c r="D15" s="38">
        <v>2</v>
      </c>
      <c r="E15" s="37">
        <f>B15*D15/C15</f>
        <v>2.316666666666667</v>
      </c>
    </row>
    <row r="16" spans="1:5" ht="12.75">
      <c r="A16" s="187" t="s">
        <v>80</v>
      </c>
      <c r="B16" s="188"/>
      <c r="C16" s="188"/>
      <c r="D16" s="189"/>
      <c r="E16" s="40">
        <f>SUM(E12:E15)</f>
        <v>22.55</v>
      </c>
    </row>
    <row r="18" spans="1:5" ht="12.75">
      <c r="A18" s="184" t="s">
        <v>106</v>
      </c>
      <c r="B18" s="185"/>
      <c r="C18" s="185"/>
      <c r="D18" s="185"/>
      <c r="E18" s="186"/>
    </row>
    <row r="19" spans="1:5" ht="18">
      <c r="A19" s="39" t="s">
        <v>57</v>
      </c>
      <c r="B19" s="39" t="s">
        <v>75</v>
      </c>
      <c r="C19" s="39" t="s">
        <v>76</v>
      </c>
      <c r="D19" s="39" t="s">
        <v>77</v>
      </c>
      <c r="E19" s="39" t="s">
        <v>78</v>
      </c>
    </row>
    <row r="20" spans="1:5" ht="12.75">
      <c r="A20" s="36" t="s">
        <v>141</v>
      </c>
      <c r="B20" s="37">
        <f>B12</f>
        <v>44.33</v>
      </c>
      <c r="C20" s="38">
        <v>12</v>
      </c>
      <c r="D20" s="38">
        <v>2</v>
      </c>
      <c r="E20" s="37">
        <f>B20*D20/C20</f>
        <v>7.388333333333333</v>
      </c>
    </row>
    <row r="21" spans="1:5" ht="12.75">
      <c r="A21" s="36" t="s">
        <v>137</v>
      </c>
      <c r="B21" s="37">
        <f>B13</f>
        <v>16.4</v>
      </c>
      <c r="C21" s="38">
        <v>12</v>
      </c>
      <c r="D21" s="38">
        <v>2</v>
      </c>
      <c r="E21" s="37">
        <f>B21*D21/C21</f>
        <v>2.733333333333333</v>
      </c>
    </row>
    <row r="22" spans="1:5" ht="12.75">
      <c r="A22" s="36" t="s">
        <v>138</v>
      </c>
      <c r="B22" s="37">
        <f>B14</f>
        <v>60.67</v>
      </c>
      <c r="C22" s="38">
        <v>12</v>
      </c>
      <c r="D22" s="38">
        <v>2</v>
      </c>
      <c r="E22" s="37">
        <f>B22*D22/C22</f>
        <v>10.111666666666666</v>
      </c>
    </row>
    <row r="23" spans="1:5" ht="12.75">
      <c r="A23" s="36" t="s">
        <v>139</v>
      </c>
      <c r="B23" s="37">
        <f>B15</f>
        <v>13.9</v>
      </c>
      <c r="C23" s="38">
        <v>12</v>
      </c>
      <c r="D23" s="38">
        <v>2</v>
      </c>
      <c r="E23" s="37">
        <f>B23*D23/C23</f>
        <v>2.316666666666667</v>
      </c>
    </row>
    <row r="24" spans="1:5" ht="12.75">
      <c r="A24" s="187" t="s">
        <v>80</v>
      </c>
      <c r="B24" s="188"/>
      <c r="C24" s="188"/>
      <c r="D24" s="189"/>
      <c r="E24" s="40">
        <f>SUM(E20:E23)</f>
        <v>22.55</v>
      </c>
    </row>
    <row r="26" spans="1:5" ht="12.75">
      <c r="A26" s="184" t="s">
        <v>144</v>
      </c>
      <c r="B26" s="185"/>
      <c r="C26" s="185"/>
      <c r="D26" s="185"/>
      <c r="E26" s="186"/>
    </row>
    <row r="27" spans="1:5" ht="18">
      <c r="A27" s="39" t="s">
        <v>57</v>
      </c>
      <c r="B27" s="39" t="s">
        <v>75</v>
      </c>
      <c r="C27" s="39" t="s">
        <v>76</v>
      </c>
      <c r="D27" s="39" t="s">
        <v>77</v>
      </c>
      <c r="E27" s="39" t="s">
        <v>78</v>
      </c>
    </row>
    <row r="28" spans="1:5" ht="12.75">
      <c r="A28" s="36" t="s">
        <v>141</v>
      </c>
      <c r="B28" s="37">
        <f>B20</f>
        <v>44.33</v>
      </c>
      <c r="C28" s="38">
        <v>12</v>
      </c>
      <c r="D28" s="38">
        <v>2</v>
      </c>
      <c r="E28" s="37">
        <f>B28*D28/C28</f>
        <v>7.388333333333333</v>
      </c>
    </row>
    <row r="29" spans="1:5" ht="12.75">
      <c r="A29" s="187" t="s">
        <v>80</v>
      </c>
      <c r="B29" s="188"/>
      <c r="C29" s="188"/>
      <c r="D29" s="189"/>
      <c r="E29" s="40">
        <f>SUM(E28:E28)</f>
        <v>7.388333333333333</v>
      </c>
    </row>
  </sheetData>
  <sheetProtection/>
  <mergeCells count="12">
    <mergeCell ref="A2:E2"/>
    <mergeCell ref="A3:E3"/>
    <mergeCell ref="A4:E4"/>
    <mergeCell ref="A26:E26"/>
    <mergeCell ref="A29:D29"/>
    <mergeCell ref="A24:D24"/>
    <mergeCell ref="A7:E7"/>
    <mergeCell ref="A8:E8"/>
    <mergeCell ref="A9:E9"/>
    <mergeCell ref="A10:E10"/>
    <mergeCell ref="A16:D16"/>
    <mergeCell ref="A18:E18"/>
  </mergeCells>
  <printOptions/>
  <pageMargins left="0.511811024" right="0.511811024" top="0.787401575" bottom="0.787401575" header="0.31496062" footer="0.3149606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Margareth</cp:lastModifiedBy>
  <cp:lastPrinted>2023-03-13T20:58:45Z</cp:lastPrinted>
  <dcterms:created xsi:type="dcterms:W3CDTF">2014-01-28T11:49:44Z</dcterms:created>
  <dcterms:modified xsi:type="dcterms:W3CDTF">2023-03-23T18:11:24Z</dcterms:modified>
  <cp:category/>
  <cp:version/>
  <cp:contentType/>
  <cp:contentStatus/>
</cp:coreProperties>
</file>