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690" windowWidth="19440" windowHeight="7935"/>
  </bookViews>
  <sheets>
    <sheet name="DADOS COLETADOS" sheetId="7" r:id="rId1"/>
  </sheets>
  <definedNames>
    <definedName name="_xlnm.Print_Area" localSheetId="0">'DADOS COLETADOS'!$A$1:$G$83</definedName>
  </definedNames>
  <calcPr calcId="125725"/>
</workbook>
</file>

<file path=xl/calcChain.xml><?xml version="1.0" encoding="utf-8"?>
<calcChain xmlns="http://schemas.openxmlformats.org/spreadsheetml/2006/main">
  <c r="C82" i="7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11" l="1"/>
  <c r="B52"/>
  <c r="B58" l="1"/>
  <c r="B57"/>
  <c r="B56"/>
  <c r="B55"/>
  <c r="B53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0"/>
  <c r="B9"/>
</calcChain>
</file>

<file path=xl/sharedStrings.xml><?xml version="1.0" encoding="utf-8"?>
<sst xmlns="http://schemas.openxmlformats.org/spreadsheetml/2006/main" count="235" uniqueCount="161">
  <si>
    <t>ITEM</t>
  </si>
  <si>
    <t>QUANT.</t>
  </si>
  <si>
    <t>UN.</t>
  </si>
  <si>
    <t>DESCRIÇÃO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</si>
  <si>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</si>
  <si>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</si>
  <si>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</si>
  <si>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</si>
  <si>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</si>
  <si>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</si>
  <si>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</si>
  <si>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</si>
  <si>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</si>
  <si>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</si>
  <si>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</si>
  <si>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</si>
  <si>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</si>
  <si>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</si>
  <si>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</si>
  <si>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</si>
  <si>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</si>
  <si>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</si>
  <si>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</si>
  <si>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</si>
  <si>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</si>
  <si>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</si>
  <si>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</si>
  <si>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</si>
  <si>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</si>
  <si>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</si>
  <si>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</si>
  <si>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</si>
  <si>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</si>
  <si>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</si>
  <si>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</si>
  <si>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</si>
  <si>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034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</si>
  <si>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</si>
  <si>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</si>
  <si>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</si>
  <si>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</si>
  <si>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</si>
  <si>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</si>
  <si>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</si>
  <si>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</si>
  <si>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</si>
  <si>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</si>
  <si>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026</t>
  </si>
  <si>
    <t>045</t>
  </si>
  <si>
    <t>033</t>
  </si>
  <si>
    <t>036</t>
  </si>
  <si>
    <t>TONNERS E CARTUCHOS</t>
  </si>
  <si>
    <t>CARTUCHO HP 27 PRETO</t>
  </si>
  <si>
    <t>CARTUCHO HP 28 COLOR</t>
  </si>
  <si>
    <t>CE 313</t>
  </si>
  <si>
    <t>TONNER SAMSUNG ML 1020 (12A)</t>
  </si>
  <si>
    <t>TONNER SAMSUNG ML 1665</t>
  </si>
  <si>
    <t>BROTHER 3382</t>
  </si>
  <si>
    <t>TONER SAMSUNG D 111</t>
  </si>
  <si>
    <t>TONNER SAMSUNG MLD 2850/2851</t>
  </si>
  <si>
    <t>CARTUCHO 82 PRETO</t>
  </si>
  <si>
    <t>CARTUCHO 82 CYAN</t>
  </si>
  <si>
    <t>CARTUCHO HP 82 YELLOW</t>
  </si>
  <si>
    <t>CARTUCHO HP 82 MAGENTA</t>
  </si>
  <si>
    <t>TONNER TK 1145</t>
  </si>
  <si>
    <t>CE 314</t>
  </si>
  <si>
    <t>TONNER RICOH AFFICIO MP 1.500/1.600/1.900</t>
  </si>
  <si>
    <t>TONNER HP 53A</t>
  </si>
  <si>
    <t>CARTUCHO HP 670 PRETO</t>
  </si>
  <si>
    <t>CARTUCHO HP 670 YELLOW</t>
  </si>
  <si>
    <t>CARTUCHO HP 670 CYAN</t>
  </si>
  <si>
    <t>644 C (tinta EPSON)</t>
  </si>
  <si>
    <t>664 BK (tinta EPSON)</t>
  </si>
  <si>
    <t>664 M (tinta EPSON)</t>
  </si>
  <si>
    <t>664 Y (tinta EPSON)</t>
  </si>
  <si>
    <t>CARTUCHO HP 670 MAGENTA</t>
  </si>
  <si>
    <t>CE 310</t>
  </si>
  <si>
    <t>CE 311</t>
  </si>
  <si>
    <t>CE312</t>
  </si>
  <si>
    <t>TONER HP 78A</t>
  </si>
  <si>
    <t>TONER HP 83A</t>
  </si>
  <si>
    <t>TONNER RICOH AFFICIO MP 1018/1113</t>
  </si>
  <si>
    <t>TONNER TK 1140/42</t>
  </si>
  <si>
    <t>TONNER KYOCERA FS - 1035/1135 MFP (Máq. Xerox)</t>
  </si>
  <si>
    <t>047</t>
  </si>
  <si>
    <t>048</t>
  </si>
  <si>
    <t>TONNER KYOCERA TK - 137</t>
  </si>
  <si>
    <t>049</t>
  </si>
  <si>
    <t>TONNER RICOH TYPE R 1.2.3.0D/R 1.1.3.0.D</t>
  </si>
  <si>
    <t>050</t>
  </si>
  <si>
    <t>TONNER D204I</t>
  </si>
  <si>
    <t>051</t>
  </si>
  <si>
    <t>TONNER BROTHER DCP 1617 NW</t>
  </si>
  <si>
    <t xml:space="preserve">TONNER HP LASER JET 124 A - 6002 A </t>
  </si>
  <si>
    <t>TONNER HP LASER JET 124 A - 6003 A MANGENTA</t>
  </si>
  <si>
    <t>TONNER HP LASER JET 124 A - Q 6000 A PRETO</t>
  </si>
  <si>
    <t>TONNER HP LASER JET 124 A - Q 6001 A CIANO</t>
  </si>
  <si>
    <t>TONNER HP LASER JET M1120 (36A)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</si>
  <si>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</si>
  <si>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</si>
  <si>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</si>
  <si>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</si>
  <si>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</si>
  <si>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</si>
  <si>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</si>
  <si>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</si>
  <si>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</si>
  <si>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</si>
  <si>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</si>
  <si>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</si>
  <si>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</si>
  <si>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</si>
  <si>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</si>
  <si>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</si>
  <si>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</si>
  <si>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</si>
  <si>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</si>
  <si>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</si>
  <si>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</si>
  <si>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</si>
  <si>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CARTUCHO HP 664 PRETO</t>
  </si>
  <si>
    <t xml:space="preserve">CARTUCHO HP 664 COLORIDO </t>
  </si>
  <si>
    <t>CARTUCHO PRETO T 140</t>
  </si>
  <si>
    <t>CARTUCHO CIANO 140</t>
  </si>
  <si>
    <t>CARTUCHO MAGENTA T 140</t>
  </si>
  <si>
    <t>CARTUCHO AMARELO T 140</t>
  </si>
  <si>
    <t>TONNER RICOH MP 2001/2501</t>
  </si>
  <si>
    <t>TONNER TN 3392 PARA BROTHER DEP - 8157</t>
  </si>
  <si>
    <t>TONNER TK 1175 PARA KYOCERA ECOSYS M 2040 DN/L</t>
  </si>
  <si>
    <t xml:space="preserve">TONNER TK 1147 PARA KYOCERA ECOSYS M 2035 </t>
  </si>
  <si>
    <t>TONNER CANON GPR54 PARA CANON 1435</t>
  </si>
  <si>
    <t>TONNER BROTHER TN - 225 M MAGENTA</t>
  </si>
  <si>
    <t>TONNER BROTHER TN - 225 C CIANO</t>
  </si>
  <si>
    <t>TONNER BROTHER TN - 225 Y AMARELO</t>
  </si>
  <si>
    <t>TONNER BROTHER TN - 221 BK PRETO</t>
  </si>
  <si>
    <t>TONNER BROTHER TN - 2370</t>
  </si>
  <si>
    <t>TONNER BROTHER TN - 1060</t>
  </si>
  <si>
    <t>TONNER COMPATÍVEL SAMSUNG D - 105</t>
  </si>
  <si>
    <t>TONNER CF 350 A PRETO</t>
  </si>
  <si>
    <t>TONNER CF 351 A CIANO</t>
  </si>
  <si>
    <t>TONNER CF 352 A AMARELO</t>
  </si>
  <si>
    <t>TONNER CF 353 A MAGENTA</t>
  </si>
  <si>
    <t>TONNER BROTHER MFC/DR 720CARTRIDGE</t>
  </si>
  <si>
    <t>MÉDIA</t>
  </si>
  <si>
    <t>UNIT</t>
  </si>
  <si>
    <t>TOTAL</t>
  </si>
  <si>
    <t>CARTUCHO HP 60 PRETO</t>
  </si>
  <si>
    <t>CARTUCHO HP 60 COLORIDO</t>
  </si>
  <si>
    <t>CARTUCHO HP 662 PRETO</t>
  </si>
  <si>
    <t>CARTUCHO HP 662 COLORIDO</t>
  </si>
  <si>
    <t>CARTUCHO HP 122 PRETO</t>
  </si>
  <si>
    <t>CARTUCHO HP 122 COLORIDO</t>
  </si>
  <si>
    <t>CARTUCHO HP 21</t>
  </si>
  <si>
    <t>CARTUCHO HP 22</t>
  </si>
  <si>
    <t>TONNER HP LASER JET -  C285A (M1132 - P1102)</t>
  </si>
  <si>
    <t>074</t>
  </si>
  <si>
    <t>TONNER CE 285A PRETO</t>
  </si>
  <si>
    <t>MUNICÍPIO DE SANTO ANTÔNIO DE PÁDUA</t>
  </si>
  <si>
    <t>Estado do Rio de Janeiro</t>
  </si>
  <si>
    <t xml:space="preserve">APÊNDICE I AO TERMO DE REFERÊNCIA </t>
  </si>
  <si>
    <t>QUANTIDADE MÍNIMA A SER ADQUIRIDA (SUPERIOR A 5%)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</si>
</sst>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;[Red]#,##0"/>
    <numFmt numFmtId="166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0" applyFont="1" applyFill="1"/>
    <xf numFmtId="0" fontId="4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shrinkToFit="1"/>
    </xf>
    <xf numFmtId="3" fontId="6" fillId="2" borderId="1" xfId="2" applyNumberFormat="1" applyFont="1" applyFill="1" applyBorder="1" applyAlignment="1">
      <alignment horizontal="center" vertical="center" wrapText="1" shrinkToFit="1"/>
    </xf>
    <xf numFmtId="0" fontId="6" fillId="2" borderId="1" xfId="2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57150</xdr:rowOff>
    </xdr:from>
    <xdr:to>
      <xdr:col>0</xdr:col>
      <xdr:colOff>-276225</xdr:colOff>
      <xdr:row>3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1</xdr:col>
      <xdr:colOff>238125</xdr:colOff>
      <xdr:row>4</xdr:row>
      <xdr:rowOff>175028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358775"/>
          <a:ext cx="708025" cy="625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98" zoomScaleNormal="70" zoomScaleSheetLayoutView="98" workbookViewId="0">
      <selection activeCell="M60" sqref="M60"/>
    </sheetView>
  </sheetViews>
  <sheetFormatPr defaultRowHeight="15"/>
  <cols>
    <col min="1" max="1" width="9.140625" style="1"/>
    <col min="2" max="2" width="11" style="2" customWidth="1"/>
    <col min="3" max="3" width="21.7109375" style="2" customWidth="1"/>
    <col min="4" max="4" width="9.140625" style="2"/>
    <col min="5" max="5" width="49.42578125" style="2" customWidth="1"/>
    <col min="6" max="6" width="17" style="1" customWidth="1"/>
    <col min="7" max="7" width="16.28515625" style="1" customWidth="1"/>
    <col min="8" max="16384" width="9.140625" style="1"/>
  </cols>
  <sheetData>
    <row r="1" spans="1:7" ht="15.75">
      <c r="A1" s="3"/>
      <c r="B1" s="4"/>
      <c r="C1" s="4"/>
      <c r="D1" s="4"/>
      <c r="E1" s="4"/>
      <c r="F1" s="5"/>
      <c r="G1" s="5"/>
    </row>
    <row r="2" spans="1:7" ht="15.75">
      <c r="A2" s="18" t="s">
        <v>157</v>
      </c>
      <c r="B2" s="18"/>
      <c r="C2" s="18"/>
      <c r="D2" s="18"/>
      <c r="E2" s="18"/>
      <c r="F2" s="18"/>
      <c r="G2" s="18"/>
    </row>
    <row r="3" spans="1:7" ht="15.75">
      <c r="A3" s="23" t="s">
        <v>158</v>
      </c>
      <c r="B3" s="23"/>
      <c r="C3" s="23"/>
      <c r="D3" s="23"/>
      <c r="E3" s="23"/>
      <c r="F3" s="23"/>
      <c r="G3" s="23"/>
    </row>
    <row r="4" spans="1:7" ht="16.5" customHeight="1">
      <c r="A4" s="18" t="s">
        <v>159</v>
      </c>
      <c r="B4" s="18"/>
      <c r="C4" s="18"/>
      <c r="D4" s="18"/>
      <c r="E4" s="18"/>
      <c r="F4" s="18"/>
      <c r="G4" s="18"/>
    </row>
    <row r="5" spans="1:7" ht="16.5" customHeight="1">
      <c r="A5" s="22"/>
      <c r="B5" s="22"/>
      <c r="C5" s="22"/>
      <c r="D5" s="22"/>
      <c r="E5" s="22"/>
      <c r="F5" s="22"/>
      <c r="G5" s="22"/>
    </row>
    <row r="6" spans="1:7" ht="15.75">
      <c r="A6" s="25"/>
      <c r="B6" s="25"/>
      <c r="C6" s="25"/>
      <c r="D6" s="25"/>
      <c r="E6" s="25"/>
      <c r="F6" s="5"/>
      <c r="G6" s="5"/>
    </row>
    <row r="7" spans="1:7" ht="51" customHeight="1">
      <c r="A7" s="26" t="s">
        <v>0</v>
      </c>
      <c r="B7" s="27" t="s">
        <v>1</v>
      </c>
      <c r="C7" s="28" t="s">
        <v>160</v>
      </c>
      <c r="D7" s="27" t="s">
        <v>2</v>
      </c>
      <c r="E7" s="6" t="s">
        <v>3</v>
      </c>
      <c r="F7" s="24" t="s">
        <v>143</v>
      </c>
      <c r="G7" s="21"/>
    </row>
    <row r="8" spans="1:7" ht="27.75" customHeight="1">
      <c r="A8" s="26"/>
      <c r="B8" s="27"/>
      <c r="C8" s="28"/>
      <c r="D8" s="27"/>
      <c r="E8" s="7" t="s">
        <v>51</v>
      </c>
      <c r="F8" s="8" t="s">
        <v>144</v>
      </c>
      <c r="G8" s="8" t="s">
        <v>145</v>
      </c>
    </row>
    <row r="9" spans="1:7" ht="16.5">
      <c r="A9" s="9" t="s">
        <v>4</v>
      </c>
      <c r="B9" s="10">
        <f>15+30+10</f>
        <v>55</v>
      </c>
      <c r="C9" s="29">
        <f>ROUNDUP((0.05*B9),0)</f>
        <v>3</v>
      </c>
      <c r="D9" s="11" t="s">
        <v>5</v>
      </c>
      <c r="E9" s="12" t="s">
        <v>52</v>
      </c>
      <c r="F9" s="13">
        <v>76.02</v>
      </c>
      <c r="G9" s="13">
        <v>4181.0999999999995</v>
      </c>
    </row>
    <row r="10" spans="1:7" ht="16.5">
      <c r="A10" s="9" t="s">
        <v>6</v>
      </c>
      <c r="B10" s="14">
        <f>15+30+10</f>
        <v>55</v>
      </c>
      <c r="C10" s="29">
        <f t="shared" ref="C10:C73" si="0">ROUNDUP((0.05*B10),0)</f>
        <v>3</v>
      </c>
      <c r="D10" s="11" t="s">
        <v>5</v>
      </c>
      <c r="E10" s="12" t="s">
        <v>53</v>
      </c>
      <c r="F10" s="13">
        <v>86.98</v>
      </c>
      <c r="G10" s="13">
        <v>4783.9000000000005</v>
      </c>
    </row>
    <row r="11" spans="1:7" ht="31.5">
      <c r="A11" s="9" t="s">
        <v>7</v>
      </c>
      <c r="B11" s="14">
        <f>150+60+90+100+45+24+40+121+50+12+20+200+10+10+10</f>
        <v>942</v>
      </c>
      <c r="C11" s="29">
        <f t="shared" si="0"/>
        <v>48</v>
      </c>
      <c r="D11" s="11" t="s">
        <v>5</v>
      </c>
      <c r="E11" s="12" t="s">
        <v>154</v>
      </c>
      <c r="F11" s="13">
        <v>47.75</v>
      </c>
      <c r="G11" s="13">
        <v>44980.5</v>
      </c>
    </row>
    <row r="12" spans="1:7" ht="16.5">
      <c r="A12" s="9" t="s">
        <v>8</v>
      </c>
      <c r="B12" s="14">
        <f>12</f>
        <v>12</v>
      </c>
      <c r="C12" s="29">
        <f t="shared" si="0"/>
        <v>1</v>
      </c>
      <c r="D12" s="11" t="s">
        <v>5</v>
      </c>
      <c r="E12" s="12" t="s">
        <v>93</v>
      </c>
      <c r="F12" s="13">
        <v>135.80000000000001</v>
      </c>
      <c r="G12" s="13">
        <v>1629.6000000000001</v>
      </c>
    </row>
    <row r="13" spans="1:7" ht="31.5">
      <c r="A13" s="9" t="s">
        <v>9</v>
      </c>
      <c r="B13" s="14">
        <f>12</f>
        <v>12</v>
      </c>
      <c r="C13" s="29">
        <f t="shared" si="0"/>
        <v>1</v>
      </c>
      <c r="D13" s="11" t="s">
        <v>5</v>
      </c>
      <c r="E13" s="12" t="s">
        <v>94</v>
      </c>
      <c r="F13" s="13">
        <v>140.80000000000001</v>
      </c>
      <c r="G13" s="13">
        <v>1689.6000000000001</v>
      </c>
    </row>
    <row r="14" spans="1:7" ht="31.5">
      <c r="A14" s="9" t="s">
        <v>10</v>
      </c>
      <c r="B14" s="14">
        <f>12</f>
        <v>12</v>
      </c>
      <c r="C14" s="29">
        <f t="shared" si="0"/>
        <v>1</v>
      </c>
      <c r="D14" s="11" t="s">
        <v>5</v>
      </c>
      <c r="E14" s="15" t="s">
        <v>95</v>
      </c>
      <c r="F14" s="13">
        <v>140.80000000000001</v>
      </c>
      <c r="G14" s="13">
        <v>1689.6000000000001</v>
      </c>
    </row>
    <row r="15" spans="1:7" ht="31.5">
      <c r="A15" s="9" t="s">
        <v>11</v>
      </c>
      <c r="B15" s="14">
        <f>12</f>
        <v>12</v>
      </c>
      <c r="C15" s="29">
        <f t="shared" si="0"/>
        <v>1</v>
      </c>
      <c r="D15" s="11" t="s">
        <v>5</v>
      </c>
      <c r="E15" s="12" t="s">
        <v>96</v>
      </c>
      <c r="F15" s="13">
        <v>140.80000000000001</v>
      </c>
      <c r="G15" s="13">
        <v>1689.6000000000001</v>
      </c>
    </row>
    <row r="16" spans="1:7" ht="16.5">
      <c r="A16" s="9" t="s">
        <v>12</v>
      </c>
      <c r="B16" s="14">
        <f>12+30+30</f>
        <v>72</v>
      </c>
      <c r="C16" s="29">
        <f t="shared" si="0"/>
        <v>4</v>
      </c>
      <c r="D16" s="11" t="s">
        <v>5</v>
      </c>
      <c r="E16" s="12" t="s">
        <v>97</v>
      </c>
      <c r="F16" s="13">
        <v>61.13</v>
      </c>
      <c r="G16" s="13">
        <v>4401.3600000000006</v>
      </c>
    </row>
    <row r="17" spans="1:7" ht="16.5">
      <c r="A17" s="9" t="s">
        <v>13</v>
      </c>
      <c r="B17" s="14">
        <f>20+5+10+25+10+12</f>
        <v>82</v>
      </c>
      <c r="C17" s="29">
        <f t="shared" si="0"/>
        <v>5</v>
      </c>
      <c r="D17" s="11" t="s">
        <v>5</v>
      </c>
      <c r="E17" s="12" t="s">
        <v>76</v>
      </c>
      <c r="F17" s="13">
        <v>55.95</v>
      </c>
      <c r="G17" s="13">
        <v>4587.9000000000005</v>
      </c>
    </row>
    <row r="18" spans="1:7" ht="16.5">
      <c r="A18" s="9" t="s">
        <v>14</v>
      </c>
      <c r="B18" s="14">
        <f>20+3+10+25+10+12</f>
        <v>80</v>
      </c>
      <c r="C18" s="29">
        <f t="shared" si="0"/>
        <v>4</v>
      </c>
      <c r="D18" s="11" t="s">
        <v>5</v>
      </c>
      <c r="E18" s="12" t="s">
        <v>77</v>
      </c>
      <c r="F18" s="13">
        <v>55.95</v>
      </c>
      <c r="G18" s="13">
        <v>4476</v>
      </c>
    </row>
    <row r="19" spans="1:7" ht="16.5">
      <c r="A19" s="9" t="s">
        <v>15</v>
      </c>
      <c r="B19" s="14">
        <f>20+3+10+25+10+12</f>
        <v>80</v>
      </c>
      <c r="C19" s="29">
        <f t="shared" si="0"/>
        <v>4</v>
      </c>
      <c r="D19" s="11" t="s">
        <v>5</v>
      </c>
      <c r="E19" s="12" t="s">
        <v>78</v>
      </c>
      <c r="F19" s="13">
        <v>55.95</v>
      </c>
      <c r="G19" s="13">
        <v>4476</v>
      </c>
    </row>
    <row r="20" spans="1:7" ht="16.5">
      <c r="A20" s="9" t="s">
        <v>16</v>
      </c>
      <c r="B20" s="14">
        <f>20+3+10+25+10+12</f>
        <v>80</v>
      </c>
      <c r="C20" s="29">
        <f t="shared" si="0"/>
        <v>4</v>
      </c>
      <c r="D20" s="11" t="s">
        <v>5</v>
      </c>
      <c r="E20" s="12" t="s">
        <v>54</v>
      </c>
      <c r="F20" s="13">
        <v>55.95</v>
      </c>
      <c r="G20" s="13">
        <v>4476</v>
      </c>
    </row>
    <row r="21" spans="1:7" ht="16.5">
      <c r="A21" s="9" t="s">
        <v>17</v>
      </c>
      <c r="B21" s="14">
        <f>20+10+25+10</f>
        <v>65</v>
      </c>
      <c r="C21" s="29">
        <f t="shared" si="0"/>
        <v>4</v>
      </c>
      <c r="D21" s="11" t="s">
        <v>5</v>
      </c>
      <c r="E21" s="12" t="s">
        <v>65</v>
      </c>
      <c r="F21" s="13">
        <v>65.930000000000007</v>
      </c>
      <c r="G21" s="13">
        <v>4285.4500000000007</v>
      </c>
    </row>
    <row r="22" spans="1:7" ht="16.5">
      <c r="A22" s="9" t="s">
        <v>18</v>
      </c>
      <c r="B22" s="14">
        <f>20+20+10</f>
        <v>50</v>
      </c>
      <c r="C22" s="29">
        <f t="shared" si="0"/>
        <v>3</v>
      </c>
      <c r="D22" s="11" t="s">
        <v>5</v>
      </c>
      <c r="E22" s="12" t="s">
        <v>79</v>
      </c>
      <c r="F22" s="13">
        <v>47.38</v>
      </c>
      <c r="G22" s="13">
        <v>2369</v>
      </c>
    </row>
    <row r="23" spans="1:7" ht="16.5">
      <c r="A23" s="9" t="s">
        <v>19</v>
      </c>
      <c r="B23" s="14">
        <f>20+13+10</f>
        <v>43</v>
      </c>
      <c r="C23" s="29">
        <f t="shared" si="0"/>
        <v>3</v>
      </c>
      <c r="D23" s="11" t="s">
        <v>5</v>
      </c>
      <c r="E23" s="12" t="s">
        <v>80</v>
      </c>
      <c r="F23" s="13">
        <v>47.38</v>
      </c>
      <c r="G23" s="13">
        <v>2037.3400000000001</v>
      </c>
    </row>
    <row r="24" spans="1:7" ht="16.5">
      <c r="A24" s="9" t="s">
        <v>20</v>
      </c>
      <c r="B24" s="14">
        <f>10+60</f>
        <v>70</v>
      </c>
      <c r="C24" s="29">
        <f t="shared" si="0"/>
        <v>4</v>
      </c>
      <c r="D24" s="11" t="s">
        <v>5</v>
      </c>
      <c r="E24" s="12" t="s">
        <v>66</v>
      </c>
      <c r="F24" s="13">
        <v>87.5</v>
      </c>
      <c r="G24" s="13">
        <v>6125</v>
      </c>
    </row>
    <row r="25" spans="1:7" ht="16.5">
      <c r="A25" s="9" t="s">
        <v>21</v>
      </c>
      <c r="B25" s="14">
        <f>10+30</f>
        <v>40</v>
      </c>
      <c r="C25" s="29">
        <f t="shared" si="0"/>
        <v>2</v>
      </c>
      <c r="D25" s="11" t="s">
        <v>5</v>
      </c>
      <c r="E25" s="12" t="s">
        <v>81</v>
      </c>
      <c r="F25" s="13">
        <v>78.53</v>
      </c>
      <c r="G25" s="13">
        <v>3141.2</v>
      </c>
    </row>
    <row r="26" spans="1:7" ht="16.5">
      <c r="A26" s="9" t="s">
        <v>22</v>
      </c>
      <c r="B26" s="14">
        <f>2+6</f>
        <v>8</v>
      </c>
      <c r="C26" s="29">
        <f t="shared" si="0"/>
        <v>1</v>
      </c>
      <c r="D26" s="11" t="s">
        <v>5</v>
      </c>
      <c r="E26" s="12" t="s">
        <v>55</v>
      </c>
      <c r="F26" s="13">
        <v>47.75</v>
      </c>
      <c r="G26" s="13">
        <v>382</v>
      </c>
    </row>
    <row r="27" spans="1:7" ht="16.5">
      <c r="A27" s="9" t="s">
        <v>23</v>
      </c>
      <c r="B27" s="14">
        <f>2+10</f>
        <v>12</v>
      </c>
      <c r="C27" s="29">
        <f t="shared" si="0"/>
        <v>1</v>
      </c>
      <c r="D27" s="11" t="s">
        <v>5</v>
      </c>
      <c r="E27" s="12" t="s">
        <v>56</v>
      </c>
      <c r="F27" s="13">
        <v>70.63</v>
      </c>
      <c r="G27" s="13">
        <v>847.56</v>
      </c>
    </row>
    <row r="28" spans="1:7" ht="16.5">
      <c r="A28" s="9" t="s">
        <v>24</v>
      </c>
      <c r="B28" s="14">
        <f>10+20</f>
        <v>30</v>
      </c>
      <c r="C28" s="29">
        <f t="shared" si="0"/>
        <v>2</v>
      </c>
      <c r="D28" s="11" t="s">
        <v>5</v>
      </c>
      <c r="E28" s="12" t="s">
        <v>59</v>
      </c>
      <c r="F28" s="13">
        <v>91.5</v>
      </c>
      <c r="G28" s="13">
        <v>2745</v>
      </c>
    </row>
    <row r="29" spans="1:7" ht="16.5">
      <c r="A29" s="9" t="s">
        <v>25</v>
      </c>
      <c r="B29" s="14">
        <f>2+20</f>
        <v>22</v>
      </c>
      <c r="C29" s="29">
        <f t="shared" si="0"/>
        <v>2</v>
      </c>
      <c r="D29" s="11" t="s">
        <v>5</v>
      </c>
      <c r="E29" s="12" t="s">
        <v>146</v>
      </c>
      <c r="F29" s="13">
        <v>83.25</v>
      </c>
      <c r="G29" s="13">
        <v>1831.5</v>
      </c>
    </row>
    <row r="30" spans="1:7" ht="16.5">
      <c r="A30" s="9" t="s">
        <v>26</v>
      </c>
      <c r="B30" s="14">
        <f>2+20</f>
        <v>22</v>
      </c>
      <c r="C30" s="29">
        <f t="shared" si="0"/>
        <v>2</v>
      </c>
      <c r="D30" s="11" t="s">
        <v>5</v>
      </c>
      <c r="E30" s="12" t="s">
        <v>147</v>
      </c>
      <c r="F30" s="13">
        <v>92.98</v>
      </c>
      <c r="G30" s="13">
        <v>2045.5600000000002</v>
      </c>
    </row>
    <row r="31" spans="1:7" ht="16.5">
      <c r="A31" s="9" t="s">
        <v>27</v>
      </c>
      <c r="B31" s="14">
        <f>2+20+30</f>
        <v>52</v>
      </c>
      <c r="C31" s="29">
        <f t="shared" si="0"/>
        <v>3</v>
      </c>
      <c r="D31" s="11" t="s">
        <v>5</v>
      </c>
      <c r="E31" s="12" t="s">
        <v>148</v>
      </c>
      <c r="F31" s="13">
        <v>74.5</v>
      </c>
      <c r="G31" s="13">
        <v>3874</v>
      </c>
    </row>
    <row r="32" spans="1:7" ht="16.5">
      <c r="A32" s="9" t="s">
        <v>28</v>
      </c>
      <c r="B32" s="14">
        <f>2+20+30</f>
        <v>52</v>
      </c>
      <c r="C32" s="29">
        <f t="shared" si="0"/>
        <v>3</v>
      </c>
      <c r="D32" s="11" t="s">
        <v>5</v>
      </c>
      <c r="E32" s="12" t="s">
        <v>149</v>
      </c>
      <c r="F32" s="13">
        <v>77.75</v>
      </c>
      <c r="G32" s="13">
        <v>4043</v>
      </c>
    </row>
    <row r="33" spans="1:7" ht="16.5">
      <c r="A33" s="9" t="s">
        <v>29</v>
      </c>
      <c r="B33" s="14">
        <f>2+10</f>
        <v>12</v>
      </c>
      <c r="C33" s="29">
        <f t="shared" si="0"/>
        <v>1</v>
      </c>
      <c r="D33" s="11" t="s">
        <v>5</v>
      </c>
      <c r="E33" s="12" t="s">
        <v>150</v>
      </c>
      <c r="F33" s="13">
        <v>72.150000000000006</v>
      </c>
      <c r="G33" s="13">
        <v>865.80000000000007</v>
      </c>
    </row>
    <row r="34" spans="1:7" ht="16.5">
      <c r="A34" s="9" t="s">
        <v>47</v>
      </c>
      <c r="B34" s="14">
        <f>2+10</f>
        <v>12</v>
      </c>
      <c r="C34" s="29">
        <f t="shared" si="0"/>
        <v>1</v>
      </c>
      <c r="D34" s="11" t="s">
        <v>5</v>
      </c>
      <c r="E34" s="12" t="s">
        <v>151</v>
      </c>
      <c r="F34" s="13">
        <v>79.25</v>
      </c>
      <c r="G34" s="13">
        <v>951</v>
      </c>
    </row>
    <row r="35" spans="1:7" ht="16.5">
      <c r="A35" s="9" t="s">
        <v>30</v>
      </c>
      <c r="B35" s="14">
        <f>2+10</f>
        <v>12</v>
      </c>
      <c r="C35" s="29">
        <f t="shared" si="0"/>
        <v>1</v>
      </c>
      <c r="D35" s="11" t="s">
        <v>5</v>
      </c>
      <c r="E35" s="12" t="s">
        <v>152</v>
      </c>
      <c r="F35" s="13">
        <v>62.54</v>
      </c>
      <c r="G35" s="13">
        <v>750.48</v>
      </c>
    </row>
    <row r="36" spans="1:7" ht="16.5">
      <c r="A36" s="9" t="s">
        <v>31</v>
      </c>
      <c r="B36" s="14">
        <f>2+10</f>
        <v>12</v>
      </c>
      <c r="C36" s="29">
        <f t="shared" si="0"/>
        <v>1</v>
      </c>
      <c r="D36" s="11" t="s">
        <v>5</v>
      </c>
      <c r="E36" s="12" t="s">
        <v>153</v>
      </c>
      <c r="F36" s="13">
        <v>87.73</v>
      </c>
      <c r="G36" s="13">
        <v>1052.76</v>
      </c>
    </row>
    <row r="37" spans="1:7" ht="16.5">
      <c r="A37" s="9" t="s">
        <v>32</v>
      </c>
      <c r="B37" s="14">
        <f>4+10</f>
        <v>14</v>
      </c>
      <c r="C37" s="29">
        <f t="shared" si="0"/>
        <v>1</v>
      </c>
      <c r="D37" s="11" t="s">
        <v>5</v>
      </c>
      <c r="E37" s="12" t="s">
        <v>57</v>
      </c>
      <c r="F37" s="13">
        <v>100.5</v>
      </c>
      <c r="G37" s="13">
        <v>1407</v>
      </c>
    </row>
    <row r="38" spans="1:7" ht="16.5">
      <c r="A38" s="9" t="s">
        <v>33</v>
      </c>
      <c r="B38" s="14">
        <f>5+8+10+13+13</f>
        <v>49</v>
      </c>
      <c r="C38" s="29">
        <f t="shared" si="0"/>
        <v>3</v>
      </c>
      <c r="D38" s="11" t="s">
        <v>5</v>
      </c>
      <c r="E38" s="15" t="s">
        <v>67</v>
      </c>
      <c r="F38" s="13">
        <v>58.13</v>
      </c>
      <c r="G38" s="13">
        <v>2848.3700000000003</v>
      </c>
    </row>
    <row r="39" spans="1:7" ht="16.5">
      <c r="A39" s="9" t="s">
        <v>34</v>
      </c>
      <c r="B39" s="14">
        <f>5+8+8</f>
        <v>21</v>
      </c>
      <c r="C39" s="29">
        <f t="shared" si="0"/>
        <v>2</v>
      </c>
      <c r="D39" s="11" t="s">
        <v>5</v>
      </c>
      <c r="E39" s="12" t="s">
        <v>82</v>
      </c>
      <c r="F39" s="13">
        <v>101.88</v>
      </c>
      <c r="G39" s="13">
        <v>2139.48</v>
      </c>
    </row>
    <row r="40" spans="1:7" ht="16.5">
      <c r="A40" s="9" t="s">
        <v>35</v>
      </c>
      <c r="B40" s="14">
        <f>20</f>
        <v>20</v>
      </c>
      <c r="C40" s="29">
        <f t="shared" si="0"/>
        <v>1</v>
      </c>
      <c r="D40" s="11" t="s">
        <v>5</v>
      </c>
      <c r="E40" s="16" t="s">
        <v>68</v>
      </c>
      <c r="F40" s="13">
        <v>60.5</v>
      </c>
      <c r="G40" s="13">
        <v>1210</v>
      </c>
    </row>
    <row r="41" spans="1:7" ht="16.5">
      <c r="A41" s="9" t="s">
        <v>49</v>
      </c>
      <c r="B41" s="14">
        <f>15</f>
        <v>15</v>
      </c>
      <c r="C41" s="29">
        <f t="shared" si="0"/>
        <v>1</v>
      </c>
      <c r="D41" s="11" t="s">
        <v>5</v>
      </c>
      <c r="E41" s="16" t="s">
        <v>69</v>
      </c>
      <c r="F41" s="13">
        <v>59.75</v>
      </c>
      <c r="G41" s="13">
        <v>896.25</v>
      </c>
    </row>
    <row r="42" spans="1:7" ht="16.5">
      <c r="A42" s="9" t="s">
        <v>36</v>
      </c>
      <c r="B42" s="14">
        <f>15</f>
        <v>15</v>
      </c>
      <c r="C42" s="29">
        <f t="shared" si="0"/>
        <v>1</v>
      </c>
      <c r="D42" s="11" t="s">
        <v>5</v>
      </c>
      <c r="E42" s="12" t="s">
        <v>70</v>
      </c>
      <c r="F42" s="13">
        <v>59.75</v>
      </c>
      <c r="G42" s="13">
        <v>896.25</v>
      </c>
    </row>
    <row r="43" spans="1:7" ht="16.5">
      <c r="A43" s="9" t="s">
        <v>37</v>
      </c>
      <c r="B43" s="14">
        <f>15</f>
        <v>15</v>
      </c>
      <c r="C43" s="29">
        <f t="shared" si="0"/>
        <v>1</v>
      </c>
      <c r="D43" s="11" t="s">
        <v>5</v>
      </c>
      <c r="E43" s="15" t="s">
        <v>60</v>
      </c>
      <c r="F43" s="13">
        <v>54</v>
      </c>
      <c r="G43" s="13">
        <v>810</v>
      </c>
    </row>
    <row r="44" spans="1:7" ht="16.5">
      <c r="A44" s="9" t="s">
        <v>50</v>
      </c>
      <c r="B44" s="14">
        <f>12</f>
        <v>12</v>
      </c>
      <c r="C44" s="29">
        <f t="shared" si="0"/>
        <v>1</v>
      </c>
      <c r="D44" s="11" t="s">
        <v>5</v>
      </c>
      <c r="E44" s="12" t="s">
        <v>61</v>
      </c>
      <c r="F44" s="13">
        <v>54</v>
      </c>
      <c r="G44" s="13">
        <v>648</v>
      </c>
    </row>
    <row r="45" spans="1:7" ht="16.5">
      <c r="A45" s="9" t="s">
        <v>38</v>
      </c>
      <c r="B45" s="14">
        <f>12</f>
        <v>12</v>
      </c>
      <c r="C45" s="29">
        <f t="shared" si="0"/>
        <v>1</v>
      </c>
      <c r="D45" s="11" t="s">
        <v>5</v>
      </c>
      <c r="E45" s="12" t="s">
        <v>62</v>
      </c>
      <c r="F45" s="13">
        <v>54</v>
      </c>
      <c r="G45" s="13">
        <v>648</v>
      </c>
    </row>
    <row r="46" spans="1:7" ht="16.5">
      <c r="A46" s="9" t="s">
        <v>39</v>
      </c>
      <c r="B46" s="14">
        <f>12</f>
        <v>12</v>
      </c>
      <c r="C46" s="29">
        <f t="shared" si="0"/>
        <v>1</v>
      </c>
      <c r="D46" s="11" t="s">
        <v>5</v>
      </c>
      <c r="E46" s="12" t="s">
        <v>63</v>
      </c>
      <c r="F46" s="13">
        <v>54</v>
      </c>
      <c r="G46" s="13">
        <v>648</v>
      </c>
    </row>
    <row r="47" spans="1:7" ht="16.5">
      <c r="A47" s="9" t="s">
        <v>40</v>
      </c>
      <c r="B47" s="14">
        <f>12+20</f>
        <v>32</v>
      </c>
      <c r="C47" s="29">
        <f t="shared" si="0"/>
        <v>2</v>
      </c>
      <c r="D47" s="11" t="s">
        <v>5</v>
      </c>
      <c r="E47" s="12" t="s">
        <v>71</v>
      </c>
      <c r="F47" s="13">
        <v>65.17</v>
      </c>
      <c r="G47" s="13">
        <v>2085.44</v>
      </c>
    </row>
    <row r="48" spans="1:7" ht="16.5">
      <c r="A48" s="9" t="s">
        <v>41</v>
      </c>
      <c r="B48" s="14">
        <f>12+20</f>
        <v>32</v>
      </c>
      <c r="C48" s="29">
        <f t="shared" si="0"/>
        <v>2</v>
      </c>
      <c r="D48" s="11" t="s">
        <v>5</v>
      </c>
      <c r="E48" s="12" t="s">
        <v>72</v>
      </c>
      <c r="F48" s="13">
        <v>65.17</v>
      </c>
      <c r="G48" s="13">
        <v>2085.44</v>
      </c>
    </row>
    <row r="49" spans="1:7" ht="16.5">
      <c r="A49" s="9" t="s">
        <v>42</v>
      </c>
      <c r="B49" s="14">
        <f>12+20</f>
        <v>32</v>
      </c>
      <c r="C49" s="29">
        <f t="shared" si="0"/>
        <v>2</v>
      </c>
      <c r="D49" s="11" t="s">
        <v>5</v>
      </c>
      <c r="E49" s="12" t="s">
        <v>73</v>
      </c>
      <c r="F49" s="13">
        <v>65.17</v>
      </c>
      <c r="G49" s="13">
        <v>2085.44</v>
      </c>
    </row>
    <row r="50" spans="1:7" ht="16.5">
      <c r="A50" s="9" t="s">
        <v>43</v>
      </c>
      <c r="B50" s="14">
        <f>12+20</f>
        <v>32</v>
      </c>
      <c r="C50" s="29">
        <f t="shared" si="0"/>
        <v>2</v>
      </c>
      <c r="D50" s="11" t="s">
        <v>5</v>
      </c>
      <c r="E50" s="12" t="s">
        <v>74</v>
      </c>
      <c r="F50" s="13">
        <v>65.17</v>
      </c>
      <c r="G50" s="13">
        <v>2085.44</v>
      </c>
    </row>
    <row r="51" spans="1:7" ht="16.5">
      <c r="A51" s="9" t="s">
        <v>44</v>
      </c>
      <c r="B51" s="14">
        <f>12</f>
        <v>12</v>
      </c>
      <c r="C51" s="29">
        <f t="shared" si="0"/>
        <v>1</v>
      </c>
      <c r="D51" s="11" t="s">
        <v>5</v>
      </c>
      <c r="E51" s="12" t="s">
        <v>75</v>
      </c>
      <c r="F51" s="13">
        <v>54.75</v>
      </c>
      <c r="G51" s="13">
        <v>657</v>
      </c>
    </row>
    <row r="52" spans="1:7" ht="16.5">
      <c r="A52" s="9" t="s">
        <v>45</v>
      </c>
      <c r="B52" s="14">
        <f>25+15</f>
        <v>40</v>
      </c>
      <c r="C52" s="29">
        <f t="shared" si="0"/>
        <v>2</v>
      </c>
      <c r="D52" s="11" t="s">
        <v>5</v>
      </c>
      <c r="E52" s="12" t="s">
        <v>58</v>
      </c>
      <c r="F52" s="13">
        <v>73.88</v>
      </c>
      <c r="G52" s="13">
        <v>2955.2</v>
      </c>
    </row>
    <row r="53" spans="1:7" ht="16.5">
      <c r="A53" s="9" t="s">
        <v>48</v>
      </c>
      <c r="B53" s="14">
        <f>10+30</f>
        <v>40</v>
      </c>
      <c r="C53" s="29">
        <f t="shared" si="0"/>
        <v>2</v>
      </c>
      <c r="D53" s="11" t="s">
        <v>5</v>
      </c>
      <c r="E53" s="12" t="s">
        <v>64</v>
      </c>
      <c r="F53" s="13">
        <v>111.67</v>
      </c>
      <c r="G53" s="13">
        <v>4466.8</v>
      </c>
    </row>
    <row r="54" spans="1:7" ht="16.5">
      <c r="A54" s="9" t="s">
        <v>46</v>
      </c>
      <c r="B54" s="17">
        <v>100</v>
      </c>
      <c r="C54" s="29">
        <f t="shared" si="0"/>
        <v>5</v>
      </c>
      <c r="D54" s="11" t="s">
        <v>5</v>
      </c>
      <c r="E54" s="17" t="s">
        <v>83</v>
      </c>
      <c r="F54" s="13">
        <v>88.13</v>
      </c>
      <c r="G54" s="13">
        <v>8813</v>
      </c>
    </row>
    <row r="55" spans="1:7" ht="16.5">
      <c r="A55" s="9" t="s">
        <v>84</v>
      </c>
      <c r="B55" s="17">
        <f>30</f>
        <v>30</v>
      </c>
      <c r="C55" s="29">
        <f t="shared" si="0"/>
        <v>2</v>
      </c>
      <c r="D55" s="11" t="s">
        <v>5</v>
      </c>
      <c r="E55" s="17" t="s">
        <v>86</v>
      </c>
      <c r="F55" s="13">
        <v>72.25</v>
      </c>
      <c r="G55" s="13">
        <v>2167.5</v>
      </c>
    </row>
    <row r="56" spans="1:7" ht="16.5">
      <c r="A56" s="9" t="s">
        <v>85</v>
      </c>
      <c r="B56" s="17">
        <f>10</f>
        <v>10</v>
      </c>
      <c r="C56" s="29">
        <f t="shared" si="0"/>
        <v>1</v>
      </c>
      <c r="D56" s="11" t="s">
        <v>5</v>
      </c>
      <c r="E56" s="17" t="s">
        <v>88</v>
      </c>
      <c r="F56" s="13">
        <v>87.33</v>
      </c>
      <c r="G56" s="13">
        <v>873.3</v>
      </c>
    </row>
    <row r="57" spans="1:7" ht="16.5">
      <c r="A57" s="9" t="s">
        <v>87</v>
      </c>
      <c r="B57" s="17">
        <f>13</f>
        <v>13</v>
      </c>
      <c r="C57" s="29">
        <f t="shared" si="0"/>
        <v>1</v>
      </c>
      <c r="D57" s="11" t="s">
        <v>5</v>
      </c>
      <c r="E57" s="17" t="s">
        <v>90</v>
      </c>
      <c r="F57" s="13">
        <v>125</v>
      </c>
      <c r="G57" s="13">
        <v>1625</v>
      </c>
    </row>
    <row r="58" spans="1:7" ht="16.5">
      <c r="A58" s="9" t="s">
        <v>89</v>
      </c>
      <c r="B58" s="17">
        <f>10</f>
        <v>10</v>
      </c>
      <c r="C58" s="29">
        <f t="shared" si="0"/>
        <v>1</v>
      </c>
      <c r="D58" s="11" t="s">
        <v>5</v>
      </c>
      <c r="E58" s="17" t="s">
        <v>92</v>
      </c>
      <c r="F58" s="13">
        <v>88.63</v>
      </c>
      <c r="G58" s="13">
        <v>886.3</v>
      </c>
    </row>
    <row r="59" spans="1:7" ht="16.5">
      <c r="A59" s="9" t="s">
        <v>91</v>
      </c>
      <c r="B59" s="17">
        <v>10</v>
      </c>
      <c r="C59" s="29">
        <f t="shared" si="0"/>
        <v>1</v>
      </c>
      <c r="D59" s="11" t="s">
        <v>5</v>
      </c>
      <c r="E59" s="17" t="s">
        <v>120</v>
      </c>
      <c r="F59" s="13">
        <v>75.13</v>
      </c>
      <c r="G59" s="13">
        <v>751.3</v>
      </c>
    </row>
    <row r="60" spans="1:7" ht="16.5">
      <c r="A60" s="9" t="s">
        <v>98</v>
      </c>
      <c r="B60" s="17">
        <v>10</v>
      </c>
      <c r="C60" s="29">
        <f t="shared" si="0"/>
        <v>1</v>
      </c>
      <c r="D60" s="11" t="s">
        <v>5</v>
      </c>
      <c r="E60" s="17" t="s">
        <v>121</v>
      </c>
      <c r="F60" s="13">
        <v>83.95</v>
      </c>
      <c r="G60" s="13">
        <v>839.5</v>
      </c>
    </row>
    <row r="61" spans="1:7" ht="16.5">
      <c r="A61" s="9" t="s">
        <v>99</v>
      </c>
      <c r="B61" s="17">
        <v>20</v>
      </c>
      <c r="C61" s="29">
        <f t="shared" si="0"/>
        <v>1</v>
      </c>
      <c r="D61" s="11" t="s">
        <v>5</v>
      </c>
      <c r="E61" s="17" t="s">
        <v>122</v>
      </c>
      <c r="F61" s="13">
        <v>51</v>
      </c>
      <c r="G61" s="13">
        <v>1020</v>
      </c>
    </row>
    <row r="62" spans="1:7" ht="16.5">
      <c r="A62" s="9" t="s">
        <v>100</v>
      </c>
      <c r="B62" s="17">
        <v>20</v>
      </c>
      <c r="C62" s="29">
        <f t="shared" si="0"/>
        <v>1</v>
      </c>
      <c r="D62" s="11" t="s">
        <v>5</v>
      </c>
      <c r="E62" s="17" t="s">
        <v>123</v>
      </c>
      <c r="F62" s="13">
        <v>34</v>
      </c>
      <c r="G62" s="13">
        <v>680</v>
      </c>
    </row>
    <row r="63" spans="1:7" ht="16.5">
      <c r="A63" s="9" t="s">
        <v>101</v>
      </c>
      <c r="B63" s="17">
        <v>20</v>
      </c>
      <c r="C63" s="29">
        <f t="shared" si="0"/>
        <v>1</v>
      </c>
      <c r="D63" s="11" t="s">
        <v>5</v>
      </c>
      <c r="E63" s="17" t="s">
        <v>124</v>
      </c>
      <c r="F63" s="13">
        <v>34</v>
      </c>
      <c r="G63" s="13">
        <v>680</v>
      </c>
    </row>
    <row r="64" spans="1:7" ht="16.5">
      <c r="A64" s="9" t="s">
        <v>102</v>
      </c>
      <c r="B64" s="17">
        <v>20</v>
      </c>
      <c r="C64" s="29">
        <f t="shared" si="0"/>
        <v>1</v>
      </c>
      <c r="D64" s="11" t="s">
        <v>5</v>
      </c>
      <c r="E64" s="17" t="s">
        <v>125</v>
      </c>
      <c r="F64" s="13">
        <v>34</v>
      </c>
      <c r="G64" s="13">
        <v>680</v>
      </c>
    </row>
    <row r="65" spans="1:7" ht="16.5">
      <c r="A65" s="9" t="s">
        <v>103</v>
      </c>
      <c r="B65" s="17">
        <v>20</v>
      </c>
      <c r="C65" s="29">
        <f t="shared" si="0"/>
        <v>1</v>
      </c>
      <c r="D65" s="11" t="s">
        <v>5</v>
      </c>
      <c r="E65" s="17" t="s">
        <v>126</v>
      </c>
      <c r="F65" s="13">
        <v>84.5</v>
      </c>
      <c r="G65" s="13">
        <v>1690</v>
      </c>
    </row>
    <row r="66" spans="1:7" ht="16.5">
      <c r="A66" s="9" t="s">
        <v>104</v>
      </c>
      <c r="B66" s="17">
        <v>20</v>
      </c>
      <c r="C66" s="29">
        <f t="shared" si="0"/>
        <v>1</v>
      </c>
      <c r="D66" s="11" t="s">
        <v>5</v>
      </c>
      <c r="E66" s="17" t="s">
        <v>127</v>
      </c>
      <c r="F66" s="13">
        <v>89.38</v>
      </c>
      <c r="G66" s="13">
        <v>1787.6</v>
      </c>
    </row>
    <row r="67" spans="1:7" ht="16.5">
      <c r="A67" s="9" t="s">
        <v>105</v>
      </c>
      <c r="B67" s="17">
        <v>10</v>
      </c>
      <c r="C67" s="29">
        <f t="shared" si="0"/>
        <v>1</v>
      </c>
      <c r="D67" s="11" t="s">
        <v>5</v>
      </c>
      <c r="E67" s="17" t="s">
        <v>128</v>
      </c>
      <c r="F67" s="13">
        <v>109.17</v>
      </c>
      <c r="G67" s="13">
        <v>1091.7</v>
      </c>
    </row>
    <row r="68" spans="1:7" ht="16.5">
      <c r="A68" s="9" t="s">
        <v>106</v>
      </c>
      <c r="B68" s="17">
        <v>10</v>
      </c>
      <c r="C68" s="29">
        <f t="shared" si="0"/>
        <v>1</v>
      </c>
      <c r="D68" s="11" t="s">
        <v>5</v>
      </c>
      <c r="E68" s="17" t="s">
        <v>129</v>
      </c>
      <c r="F68" s="13">
        <v>91</v>
      </c>
      <c r="G68" s="13">
        <v>910</v>
      </c>
    </row>
    <row r="69" spans="1:7" ht="16.5">
      <c r="A69" s="9" t="s">
        <v>107</v>
      </c>
      <c r="B69" s="17">
        <v>10</v>
      </c>
      <c r="C69" s="29">
        <f t="shared" si="0"/>
        <v>1</v>
      </c>
      <c r="D69" s="11" t="s">
        <v>5</v>
      </c>
      <c r="E69" s="17" t="s">
        <v>130</v>
      </c>
      <c r="F69" s="13">
        <v>142</v>
      </c>
      <c r="G69" s="13">
        <v>1420</v>
      </c>
    </row>
    <row r="70" spans="1:7" ht="16.5">
      <c r="A70" s="9" t="s">
        <v>108</v>
      </c>
      <c r="B70" s="17">
        <v>10</v>
      </c>
      <c r="C70" s="29">
        <f t="shared" si="0"/>
        <v>1</v>
      </c>
      <c r="D70" s="11" t="s">
        <v>5</v>
      </c>
      <c r="E70" s="17" t="s">
        <v>131</v>
      </c>
      <c r="F70" s="13">
        <v>66.63</v>
      </c>
      <c r="G70" s="13">
        <v>666.3</v>
      </c>
    </row>
    <row r="71" spans="1:7" ht="16.5">
      <c r="A71" s="9" t="s">
        <v>109</v>
      </c>
      <c r="B71" s="17">
        <v>10</v>
      </c>
      <c r="C71" s="29">
        <f t="shared" si="0"/>
        <v>1</v>
      </c>
      <c r="D71" s="11" t="s">
        <v>5</v>
      </c>
      <c r="E71" s="17" t="s">
        <v>132</v>
      </c>
      <c r="F71" s="13">
        <v>66.63</v>
      </c>
      <c r="G71" s="13">
        <v>666.3</v>
      </c>
    </row>
    <row r="72" spans="1:7" ht="16.5">
      <c r="A72" s="9" t="s">
        <v>110</v>
      </c>
      <c r="B72" s="17">
        <v>10</v>
      </c>
      <c r="C72" s="29">
        <f t="shared" si="0"/>
        <v>1</v>
      </c>
      <c r="D72" s="11" t="s">
        <v>5</v>
      </c>
      <c r="E72" s="17" t="s">
        <v>133</v>
      </c>
      <c r="F72" s="13">
        <v>66.63</v>
      </c>
      <c r="G72" s="13">
        <v>666.3</v>
      </c>
    </row>
    <row r="73" spans="1:7" ht="16.5">
      <c r="A73" s="9" t="s">
        <v>111</v>
      </c>
      <c r="B73" s="17">
        <v>10</v>
      </c>
      <c r="C73" s="29">
        <f t="shared" si="0"/>
        <v>1</v>
      </c>
      <c r="D73" s="11" t="s">
        <v>5</v>
      </c>
      <c r="E73" s="17" t="s">
        <v>134</v>
      </c>
      <c r="F73" s="13">
        <v>62.88</v>
      </c>
      <c r="G73" s="13">
        <v>628.80000000000007</v>
      </c>
    </row>
    <row r="74" spans="1:7" ht="16.5">
      <c r="A74" s="9" t="s">
        <v>112</v>
      </c>
      <c r="B74" s="17">
        <v>10</v>
      </c>
      <c r="C74" s="29">
        <f t="shared" ref="C74:C82" si="1">ROUNDUP((0.05*B74),0)</f>
        <v>1</v>
      </c>
      <c r="D74" s="11" t="s">
        <v>5</v>
      </c>
      <c r="E74" s="17" t="s">
        <v>135</v>
      </c>
      <c r="F74" s="13">
        <v>60.78</v>
      </c>
      <c r="G74" s="13">
        <v>607.79999999999995</v>
      </c>
    </row>
    <row r="75" spans="1:7" ht="16.5">
      <c r="A75" s="9" t="s">
        <v>113</v>
      </c>
      <c r="B75" s="17">
        <v>10</v>
      </c>
      <c r="C75" s="29">
        <f t="shared" si="1"/>
        <v>1</v>
      </c>
      <c r="D75" s="11" t="s">
        <v>5</v>
      </c>
      <c r="E75" s="17" t="s">
        <v>136</v>
      </c>
      <c r="F75" s="13">
        <v>54.75</v>
      </c>
      <c r="G75" s="13">
        <v>547.5</v>
      </c>
    </row>
    <row r="76" spans="1:7" ht="16.5">
      <c r="A76" s="9" t="s">
        <v>114</v>
      </c>
      <c r="B76" s="17">
        <v>15</v>
      </c>
      <c r="C76" s="29">
        <f t="shared" si="1"/>
        <v>1</v>
      </c>
      <c r="D76" s="11" t="s">
        <v>5</v>
      </c>
      <c r="E76" s="17" t="s">
        <v>137</v>
      </c>
      <c r="F76" s="13">
        <v>70.63</v>
      </c>
      <c r="G76" s="13">
        <v>1059.4499999999998</v>
      </c>
    </row>
    <row r="77" spans="1:7" ht="16.5">
      <c r="A77" s="9" t="s">
        <v>115</v>
      </c>
      <c r="B77" s="17">
        <v>10</v>
      </c>
      <c r="C77" s="29">
        <f t="shared" si="1"/>
        <v>1</v>
      </c>
      <c r="D77" s="11" t="s">
        <v>5</v>
      </c>
      <c r="E77" s="17" t="s">
        <v>138</v>
      </c>
      <c r="F77" s="13">
        <v>52.38</v>
      </c>
      <c r="G77" s="13">
        <v>523.80000000000007</v>
      </c>
    </row>
    <row r="78" spans="1:7" ht="16.5">
      <c r="A78" s="9" t="s">
        <v>116</v>
      </c>
      <c r="B78" s="17">
        <v>10</v>
      </c>
      <c r="C78" s="29">
        <f t="shared" si="1"/>
        <v>1</v>
      </c>
      <c r="D78" s="11" t="s">
        <v>5</v>
      </c>
      <c r="E78" s="17" t="s">
        <v>139</v>
      </c>
      <c r="F78" s="13">
        <v>52.38</v>
      </c>
      <c r="G78" s="13">
        <v>523.80000000000007</v>
      </c>
    </row>
    <row r="79" spans="1:7" ht="16.5">
      <c r="A79" s="9" t="s">
        <v>117</v>
      </c>
      <c r="B79" s="17">
        <v>10</v>
      </c>
      <c r="C79" s="29">
        <f t="shared" si="1"/>
        <v>1</v>
      </c>
      <c r="D79" s="11" t="s">
        <v>5</v>
      </c>
      <c r="E79" s="17" t="s">
        <v>140</v>
      </c>
      <c r="F79" s="13">
        <v>52.38</v>
      </c>
      <c r="G79" s="13">
        <v>523.80000000000007</v>
      </c>
    </row>
    <row r="80" spans="1:7" ht="16.5">
      <c r="A80" s="9" t="s">
        <v>118</v>
      </c>
      <c r="B80" s="17">
        <v>10</v>
      </c>
      <c r="C80" s="29">
        <f t="shared" si="1"/>
        <v>1</v>
      </c>
      <c r="D80" s="11" t="s">
        <v>5</v>
      </c>
      <c r="E80" s="17" t="s">
        <v>141</v>
      </c>
      <c r="F80" s="13">
        <v>52.38</v>
      </c>
      <c r="G80" s="13">
        <v>523.80000000000007</v>
      </c>
    </row>
    <row r="81" spans="1:7" ht="16.5">
      <c r="A81" s="9" t="s">
        <v>119</v>
      </c>
      <c r="B81" s="17">
        <v>5</v>
      </c>
      <c r="C81" s="29">
        <f t="shared" si="1"/>
        <v>1</v>
      </c>
      <c r="D81" s="11" t="s">
        <v>5</v>
      </c>
      <c r="E81" s="17" t="s">
        <v>142</v>
      </c>
      <c r="F81" s="13">
        <v>99.07</v>
      </c>
      <c r="G81" s="13">
        <v>495.34999999999997</v>
      </c>
    </row>
    <row r="82" spans="1:7" ht="16.5">
      <c r="A82" s="9" t="s">
        <v>155</v>
      </c>
      <c r="B82" s="17">
        <v>10</v>
      </c>
      <c r="C82" s="29">
        <f t="shared" si="1"/>
        <v>1</v>
      </c>
      <c r="D82" s="11" t="s">
        <v>5</v>
      </c>
      <c r="E82" s="17" t="s">
        <v>156</v>
      </c>
      <c r="F82" s="13">
        <v>50.33</v>
      </c>
      <c r="G82" s="13">
        <v>503.29999999999995</v>
      </c>
    </row>
    <row r="83" spans="1:7" ht="32.25" customHeight="1">
      <c r="A83" s="19" t="s">
        <v>145</v>
      </c>
      <c r="B83" s="19"/>
      <c r="C83" s="19"/>
      <c r="D83" s="19"/>
      <c r="E83" s="19"/>
      <c r="F83" s="20">
        <v>182831.41999999987</v>
      </c>
      <c r="G83" s="21"/>
    </row>
  </sheetData>
  <mergeCells count="12">
    <mergeCell ref="C7:C8"/>
    <mergeCell ref="A83:E83"/>
    <mergeCell ref="F83:G83"/>
    <mergeCell ref="A5:G5"/>
    <mergeCell ref="A4:G4"/>
    <mergeCell ref="A3:G3"/>
    <mergeCell ref="F7:G7"/>
    <mergeCell ref="A6:E6"/>
    <mergeCell ref="A7:A8"/>
    <mergeCell ref="B7:B8"/>
    <mergeCell ref="D7:D8"/>
    <mergeCell ref="A2:G2"/>
  </mergeCells>
  <pageMargins left="0.511811024" right="0.511811024" top="0.78740157499999996" bottom="0.78740157499999996" header="0.31496062000000002" footer="0.31496062000000002"/>
  <pageSetup paperSize="9" scale="66" orientation="portrait" r:id="rId1"/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 COLETADOS</vt:lpstr>
      <vt:lpstr>'DADOS COLETADOS'!Area_de_impressao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2019-05-08T17:21:25Z</cp:lastPrinted>
  <dcterms:created xsi:type="dcterms:W3CDTF">2016-01-05T15:50:25Z</dcterms:created>
  <dcterms:modified xsi:type="dcterms:W3CDTF">2019-05-08T17:31:43Z</dcterms:modified>
</cp:coreProperties>
</file>