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715" yWindow="225" windowWidth="12120" windowHeight="8700"/>
  </bookViews>
  <sheets>
    <sheet name="PLANILHA ORÇENTÁRIA" sheetId="3" r:id="rId1"/>
    <sheet name="CRONOGRAMA" sheetId="4" r:id="rId2"/>
  </sheets>
  <definedNames>
    <definedName name="_xlnm.Print_Area" localSheetId="1">CRONOGRAMA!$A$1:$S$27</definedName>
    <definedName name="_xlnm.Print_Area" localSheetId="0">'PLANILHA ORÇENTÁRIA'!$B$2:$I$70</definedName>
    <definedName name="_xlnm.Database">#REF!</definedName>
    <definedName name="dado">#REF!</definedName>
    <definedName name="dados">#REF!</definedName>
    <definedName name="emopp">#REF!</definedName>
    <definedName name="_xlnm.Print_Titles" localSheetId="0">'PLANILHA ORÇENTÁRIA'!$2:$14</definedName>
  </definedNames>
  <calcPr calcId="124519"/>
</workbook>
</file>

<file path=xl/calcChain.xml><?xml version="1.0" encoding="utf-8"?>
<calcChain xmlns="http://schemas.openxmlformats.org/spreadsheetml/2006/main">
  <c r="K66" i="3"/>
  <c r="H66" s="1"/>
  <c r="I66" s="1"/>
  <c r="K55"/>
  <c r="H55" s="1"/>
  <c r="I55" s="1"/>
  <c r="K54"/>
  <c r="H54" s="1"/>
  <c r="I54" s="1"/>
  <c r="K53"/>
  <c r="H53" s="1"/>
  <c r="I53" s="1"/>
  <c r="K52"/>
  <c r="H52" s="1"/>
  <c r="I52" s="1"/>
  <c r="K51"/>
  <c r="H51" s="1"/>
  <c r="I51" s="1"/>
  <c r="K50"/>
  <c r="H50" s="1"/>
  <c r="I50" s="1"/>
  <c r="K49"/>
  <c r="H49" s="1"/>
  <c r="I49" s="1"/>
  <c r="K48"/>
  <c r="H48" s="1"/>
  <c r="I48" s="1"/>
  <c r="K46"/>
  <c r="H46" s="1"/>
  <c r="I46" s="1"/>
  <c r="K45"/>
  <c r="H45" s="1"/>
  <c r="I45" s="1"/>
  <c r="K39"/>
  <c r="H39" s="1"/>
  <c r="I39" s="1"/>
  <c r="Q8" i="4"/>
  <c r="P8"/>
  <c r="R9"/>
  <c r="P9"/>
  <c r="B9"/>
  <c r="B8"/>
  <c r="B7"/>
  <c r="K65" i="3"/>
  <c r="H65" s="1"/>
  <c r="I65" s="1"/>
  <c r="K67"/>
  <c r="H67" s="1"/>
  <c r="I67" s="1"/>
  <c r="K68"/>
  <c r="H68" s="1"/>
  <c r="I68" s="1"/>
  <c r="K69"/>
  <c r="H69" s="1"/>
  <c r="I69" s="1"/>
  <c r="K70"/>
  <c r="H70" s="1"/>
  <c r="I70" s="1"/>
  <c r="K64"/>
  <c r="H64" s="1"/>
  <c r="I64" s="1"/>
  <c r="K59"/>
  <c r="H59" s="1"/>
  <c r="I59" s="1"/>
  <c r="I57" s="1"/>
  <c r="K60"/>
  <c r="H60" s="1"/>
  <c r="I60" s="1"/>
  <c r="K61"/>
  <c r="H61" s="1"/>
  <c r="I61" s="1"/>
  <c r="K58"/>
  <c r="H58" s="1"/>
  <c r="I58" s="1"/>
  <c r="K44"/>
  <c r="H44" s="1"/>
  <c r="I44" s="1"/>
  <c r="K47"/>
  <c r="H47" s="1"/>
  <c r="I47" s="1"/>
  <c r="K43"/>
  <c r="H43" s="1"/>
  <c r="I43" s="1"/>
  <c r="I42" s="1"/>
  <c r="K34"/>
  <c r="H34" s="1"/>
  <c r="I34" s="1"/>
  <c r="K35"/>
  <c r="H35" s="1"/>
  <c r="I35" s="1"/>
  <c r="K36"/>
  <c r="H36" s="1"/>
  <c r="I36" s="1"/>
  <c r="K37"/>
  <c r="H37" s="1"/>
  <c r="I37" s="1"/>
  <c r="K38"/>
  <c r="H38" s="1"/>
  <c r="I38" s="1"/>
  <c r="K40"/>
  <c r="H40" s="1"/>
  <c r="I40" s="1"/>
  <c r="K33"/>
  <c r="H33" s="1"/>
  <c r="I33" s="1"/>
  <c r="I32" s="1"/>
  <c r="K29"/>
  <c r="H29" s="1"/>
  <c r="K30"/>
  <c r="H30" s="1"/>
  <c r="K28"/>
  <c r="H28" s="1"/>
  <c r="K24"/>
  <c r="H24" s="1"/>
  <c r="I24" s="1"/>
  <c r="K25"/>
  <c r="H25" s="1"/>
  <c r="I25" s="1"/>
  <c r="K23"/>
  <c r="H23" s="1"/>
  <c r="I23" s="1"/>
  <c r="I22" s="1"/>
  <c r="K18"/>
  <c r="H18" s="1"/>
  <c r="I18" s="1"/>
  <c r="K19"/>
  <c r="H19" s="1"/>
  <c r="I19" s="1"/>
  <c r="K20"/>
  <c r="H20" s="1"/>
  <c r="I20" s="1"/>
  <c r="K17"/>
  <c r="H17" s="1"/>
  <c r="I17" s="1"/>
  <c r="I16" s="1"/>
  <c r="B5" i="4"/>
  <c r="C23"/>
  <c r="C22"/>
  <c r="C21"/>
  <c r="C20"/>
  <c r="C19"/>
  <c r="C18"/>
  <c r="C17"/>
  <c r="C16"/>
  <c r="I63" i="3" l="1"/>
  <c r="E23" i="4" s="1"/>
  <c r="E21"/>
  <c r="N21" s="1"/>
  <c r="E18"/>
  <c r="E22"/>
  <c r="P22" s="1"/>
  <c r="E17" l="1"/>
  <c r="H17" s="1"/>
  <c r="P21"/>
  <c r="J22"/>
  <c r="L21"/>
  <c r="J21"/>
  <c r="R21"/>
  <c r="N22"/>
  <c r="L22"/>
  <c r="P23"/>
  <c r="R22"/>
  <c r="R23"/>
  <c r="H18"/>
  <c r="I30" i="3"/>
  <c r="I29"/>
  <c r="I28"/>
  <c r="E20" i="4"/>
  <c r="I27" i="3" l="1"/>
  <c r="I15" s="1"/>
  <c r="L20" i="4"/>
  <c r="R20"/>
  <c r="P20"/>
  <c r="N20"/>
  <c r="J20"/>
  <c r="E19" l="1"/>
  <c r="H19" s="1"/>
  <c r="H25" s="1"/>
  <c r="H26" s="1"/>
  <c r="N25" l="1"/>
  <c r="R25"/>
  <c r="J25"/>
  <c r="L25"/>
  <c r="P25"/>
  <c r="E25"/>
  <c r="F18" l="1"/>
  <c r="F17"/>
  <c r="F22"/>
  <c r="F21"/>
  <c r="F23"/>
  <c r="G25"/>
  <c r="G26" s="1"/>
  <c r="F20"/>
  <c r="I25"/>
  <c r="J26"/>
  <c r="L26" s="1"/>
  <c r="N26" s="1"/>
  <c r="P26" s="1"/>
  <c r="R26" s="1"/>
  <c r="Q25"/>
  <c r="F19"/>
  <c r="K25"/>
  <c r="O25"/>
  <c r="M25"/>
  <c r="I26" l="1"/>
  <c r="K26" s="1"/>
  <c r="M26" s="1"/>
  <c r="O26" s="1"/>
  <c r="Q26" s="1"/>
  <c r="F25"/>
</calcChain>
</file>

<file path=xl/sharedStrings.xml><?xml version="1.0" encoding="utf-8"?>
<sst xmlns="http://schemas.openxmlformats.org/spreadsheetml/2006/main" count="220" uniqueCount="149">
  <si>
    <t>1.1</t>
  </si>
  <si>
    <t>1.2</t>
  </si>
  <si>
    <t>1.3</t>
  </si>
  <si>
    <t>1.4</t>
  </si>
  <si>
    <t>1.5</t>
  </si>
  <si>
    <t>m³</t>
  </si>
  <si>
    <t>m²</t>
  </si>
  <si>
    <t>Item</t>
  </si>
  <si>
    <t>Descrição dos Serviços</t>
  </si>
  <si>
    <t>Unid.</t>
  </si>
  <si>
    <t>Quant.</t>
  </si>
  <si>
    <t>1.6</t>
  </si>
  <si>
    <t>1.7</t>
  </si>
  <si>
    <t>Cód.SINAPI</t>
  </si>
  <si>
    <t>V.Unit.(R$)</t>
  </si>
  <si>
    <t>74209/1</t>
  </si>
  <si>
    <t>PLACA DE OBRA EM CHAPA DE ACO GALVANIZADO</t>
  </si>
  <si>
    <t>MOVIMENTO DE TERRA</t>
  </si>
  <si>
    <t>74145/1</t>
  </si>
  <si>
    <t>und</t>
  </si>
  <si>
    <t>m</t>
  </si>
  <si>
    <t>ESTADO DO RIO DE JANEIRO</t>
  </si>
  <si>
    <t>PREFEITURA MUNICIPAL DE SANTO ANTÔNIO DE PÁDUA</t>
  </si>
  <si>
    <t>SECRETARIA DE OBRAS E SERVIÇOS PÚBLICOS</t>
  </si>
  <si>
    <t>V.Unit.(R$) c/ BDI</t>
  </si>
  <si>
    <t>V.Total(R$) c/ BDI</t>
  </si>
  <si>
    <t>1.1.1</t>
  </si>
  <si>
    <t>COMP 01</t>
  </si>
  <si>
    <t>1.2.1</t>
  </si>
  <si>
    <t>1.2.2</t>
  </si>
  <si>
    <t>1.2.3</t>
  </si>
  <si>
    <t>COMP 02</t>
  </si>
  <si>
    <t>COMP 03</t>
  </si>
  <si>
    <t>SERVIÇOS PRELIMINARES</t>
  </si>
  <si>
    <t>1.3.1</t>
  </si>
  <si>
    <t>1.3.2</t>
  </si>
  <si>
    <t>1.3.3</t>
  </si>
  <si>
    <t>TxKm</t>
  </si>
  <si>
    <t>COMP 05</t>
  </si>
  <si>
    <t>COMP 04</t>
  </si>
  <si>
    <t>COMP 06</t>
  </si>
  <si>
    <t>1.4.1</t>
  </si>
  <si>
    <t>COMP 07</t>
  </si>
  <si>
    <t>COMP 08</t>
  </si>
  <si>
    <t>COMP 09</t>
  </si>
  <si>
    <t>1.5.3</t>
  </si>
  <si>
    <t>1.5.4</t>
  </si>
  <si>
    <t>1.5.5</t>
  </si>
  <si>
    <t>1.6.3</t>
  </si>
  <si>
    <t>1.6.4</t>
  </si>
  <si>
    <t>1.7.3</t>
  </si>
  <si>
    <t>1.7.4</t>
  </si>
  <si>
    <t>PINTURA ESMALTE FOSCO, DUAS DEMAOS, SOBRE SUPERFICIE METALICA, INCLUSO UMA DEMAO DE FUNDO ANTICORROSIVO. UTILIZACAO DE REVOLVER ( AR-COMPRIMIDO).</t>
  </si>
  <si>
    <t>PLANILHA ORÇAMENTÁRIA</t>
  </si>
  <si>
    <t>EMPRESA:</t>
  </si>
  <si>
    <t>CNPJ:</t>
  </si>
  <si>
    <t>END.:</t>
  </si>
  <si>
    <t>DATA BASE SINAPI:</t>
  </si>
  <si>
    <t>BDI (PADRÃO):</t>
  </si>
  <si>
    <t>CRONOGRAMA FÍSICO-FINANCEIRO</t>
  </si>
  <si>
    <t>ETAPAS</t>
  </si>
  <si>
    <t>1º mês</t>
  </si>
  <si>
    <t>2º mês</t>
  </si>
  <si>
    <t>3º mês</t>
  </si>
  <si>
    <t>4º mês</t>
  </si>
  <si>
    <t>5º mês</t>
  </si>
  <si>
    <t>6º mês</t>
  </si>
  <si>
    <t>%</t>
  </si>
  <si>
    <t xml:space="preserve">Valor </t>
  </si>
  <si>
    <t>TOTAL    .............</t>
  </si>
  <si>
    <t>TOTAL ACUMULADO  .....</t>
  </si>
  <si>
    <t>DESCRIÇÃO</t>
  </si>
  <si>
    <t>META</t>
  </si>
  <si>
    <t>R$</t>
  </si>
  <si>
    <t>VALOR</t>
  </si>
  <si>
    <t>PESO</t>
  </si>
  <si>
    <r>
      <rPr>
        <sz val="8"/>
        <rFont val="Arial"/>
        <family val="2"/>
      </rPr>
      <t>GESTOR:</t>
    </r>
    <r>
      <rPr>
        <b/>
        <sz val="8"/>
        <rFont val="Arial"/>
        <family val="2"/>
      </rPr>
      <t xml:space="preserve"> MCIDADES/PLANEJAMENTO URBANO</t>
    </r>
  </si>
  <si>
    <t>1.1.2</t>
  </si>
  <si>
    <t>1.1.3</t>
  </si>
  <si>
    <t>1.1.4</t>
  </si>
  <si>
    <t>EXECUÇÃO DE DEPÓSITO EM CANTEIRO DE OBRA EM CHAPA DE
MADEIRA COMPENSADA, NÃO INCLUSO MOBILIÁRIO. AF_04/2016</t>
  </si>
  <si>
    <t>EXECUÇÃO DE SANITÁRIO E VESTIÁRIO EM CANTEIRO DE OBRA EM
CHAPA DE MADEIRA COMPENSADA, NÃO INCLUSO MOBILIÁRIO.
AF_02/2016</t>
  </si>
  <si>
    <t>SERVICOS TOPOGRAFICOS PARA PAVIMENTACAO, INCLUSIVE NOTA
DE SERVICOS, ACOMPANHAMENTO E GREIDE</t>
  </si>
  <si>
    <t>74205/1</t>
  </si>
  <si>
    <t>74010/1</t>
  </si>
  <si>
    <t>ESCAVACAO MECANICA DE MATERIAL 1A. CATEGORIA,
PROVENIENTE DE CORTE DE SUBLEITO (C/TRATOR ESTEIRAS 160HP)</t>
  </si>
  <si>
    <t>CARGA E DESCARGA MECANICA DE SOLO UTILIZANDO CAMINHAO
BASCULANTE 6,0M3/16T E PA CARREGADEIRA SOBRE PNEUS 128 HP,
CAPACIDADE DA CAÇAMBA 1,7 A 2,8 M3, PESO OPERACIONAL 11632
KG</t>
  </si>
  <si>
    <t>TRANSPORTE COM CAMINHÃO BASCULANTE 6 M3 EM RODOVIA
COM LEITO NATURAL, DMT 400 A 60</t>
  </si>
  <si>
    <t>DEMOLIÇÃO</t>
  </si>
  <si>
    <t>DEMOLICAO DE CONCRETO SIMPLES</t>
  </si>
  <si>
    <t>CARGA E DESCARGA MECANIZADAS DE ENTULHO EM CAMINHAO
BASCULANTE 6 M3</t>
  </si>
  <si>
    <t>1.4.2</t>
  </si>
  <si>
    <t>1.4.3</t>
  </si>
  <si>
    <t>1.4.4</t>
  </si>
  <si>
    <t>1.4.5</t>
  </si>
  <si>
    <t>1.4.6</t>
  </si>
  <si>
    <t>1.4.7</t>
  </si>
  <si>
    <t>1.4.8</t>
  </si>
  <si>
    <t>74153/1</t>
  </si>
  <si>
    <t>REGULARIZACAO E COMPACTACAO DE SUBLEITO ATE 20 CM DE
ESPESSURA</t>
  </si>
  <si>
    <t>CONFORMAÇÃO TRANSVERSAL COM 2% DE INCLINAÇÃO</t>
  </si>
  <si>
    <t>TRANSPORTE COMERCIAL COM CAMINHAO BASCULANTE 6 M3,
RODOVIA PAVIMENTADA</t>
  </si>
  <si>
    <t>ESPALHAMENTO MECANIZADO (COM MOTONIVELADORA 140 HP)
MATERIAL 1A. CATEGORIA</t>
  </si>
  <si>
    <t>BASE PARA PAVIMENTACAO COM BRITA CORRIDA, INCLUSIVE
COMPACTACAO</t>
  </si>
  <si>
    <t>PAVIMENTAÇÃO EM PARALELEPÍPEDOS SOBRE COLCHÃO DE AREIA E
REJUNTADO COM AREIA</t>
  </si>
  <si>
    <t>1.5.1</t>
  </si>
  <si>
    <t>BASE PARA PAVIMENTAÇÃO COM BRITA CORRIDA, INCLUSIVE
COMPACTAÇÃO</t>
  </si>
  <si>
    <t>1.6.1</t>
  </si>
  <si>
    <t>1.6.2</t>
  </si>
  <si>
    <t>CONCRETO MAGRO PARA LASTRO, TRAÇO 1:4,5:4,5 (CIMENTO/
AREIA MÉDIA/ BRITA 1) - PREPARO MECÂNICO COM BETONEIRA 400
L. AF_07/2016</t>
  </si>
  <si>
    <t>CONTRAPISO EM ARGAMASSA TRAÇO 1:4 (CIMENTO E AREIA),
PREPARO MECÂNICO COM BETONEIRA 400 L, APLICADO EM ÁREAS
SECAS SOBRE LAJE, NÃO ADERIDO, ESPESSURA 4CM. AF_06/2014</t>
  </si>
  <si>
    <t>PISO EM LADRILHO HIDRÁULICO 25X25X2, TÁTIL ALERTA OU
DIRECIONAL, AMARELO, ASSENTADO SOBRE ARGAMASSA COLANTE
E REJUNTADO COM CIMENTO COMUM</t>
  </si>
  <si>
    <t>MEIO-FIO</t>
  </si>
  <si>
    <t>1.7.1</t>
  </si>
  <si>
    <t>1.7.2</t>
  </si>
  <si>
    <t>ASSENTAMENTO DE GUIA (MEIO-FIO) EM TRECHO RETO,
CONFECCIONADA EM CONCRETO PRÉ-FABRICADO, DIMENSÕES
100X15X13X30 CM (COMPRIMENTO X BASE INFERIOR X BASE
SUPERIOR X ALTURA), PARA VIAS URBANAS (USO VIÁRIO).
AF_06/2016</t>
  </si>
  <si>
    <t>ASSENTAMENTO DE GUIA (MEIO-FIO) EM TRECHO CURVO,
CONFECCIONADA EM CONCRETO PRÉ-FABRICADO, DIMENSÕES
100X15X13X30 CM (COMPRIMENTO X BASE INFERIOR X BASE
SUPERIOR X ALTURA), PARA VIAS URBANAS (USO VIÁRIO).
AF_06/2016</t>
  </si>
  <si>
    <t>SINALIZAÇÃO VIÁRIA</t>
  </si>
  <si>
    <t>73916/2</t>
  </si>
  <si>
    <t>PINTURA A BASE DE RESINA ACRILICA EMULSIONADA EM AGUA
PARA SINALIZAÇÃO VIARIA HORIZONTAL SOBRE PARALELEPIPEDOS</t>
  </si>
  <si>
    <t>TUBO DE AÇO PARA SUPORTE DE PLACA DE SINALIZAÇÃO VERTICAL</t>
  </si>
  <si>
    <t>PLACA DE SINALIZAÇÃO VERTICAL EM FORMATO CIRCULAR COM
DIAMETRO DE 0,40M</t>
  </si>
  <si>
    <t>PLACA DE SINALIZAÇÃO VERTICAL EM FORMATO LOZANGO COM
DIMENSÕES DE 0,45M X 0,45M</t>
  </si>
  <si>
    <t>PLACA ESMALTADA PARA IDENTIFICAÇÃO NR DE RUA, DIMENSÕES
45X25CM</t>
  </si>
  <si>
    <t>BASE PARA ASSENTAMENTO DE SUPORTE DE PLACA DE SINALIZAÇÃO
VERTICAL</t>
  </si>
  <si>
    <t>GESTOR: MCIDADES/PLANEJAMENTO URBANO</t>
  </si>
  <si>
    <t>05/2017</t>
  </si>
  <si>
    <t>(DESONERADO)</t>
  </si>
  <si>
    <r>
      <rPr>
        <sz val="10"/>
        <rFont val="Arial"/>
        <family val="2"/>
      </rPr>
      <t>Nº CT:</t>
    </r>
    <r>
      <rPr>
        <b/>
        <sz val="10"/>
        <rFont val="Arial"/>
        <family val="2"/>
      </rPr>
      <t xml:space="preserve"> 1029362-55</t>
    </r>
  </si>
  <si>
    <r>
      <rPr>
        <sz val="9"/>
        <rFont val="Arial"/>
        <family val="2"/>
      </rPr>
      <t>EMPREENDIMENTO:</t>
    </r>
    <r>
      <rPr>
        <b/>
        <sz val="9"/>
        <rFont val="Arial"/>
        <family val="2"/>
      </rPr>
      <t xml:space="preserve"> PAVIMENTAÇÃO DA RUA PROJETADA "A" - DISTRITO DE CAMPELO - SANTO ANTONIO DE PADUA - RJ</t>
    </r>
  </si>
  <si>
    <t>EMPREENDIMENTO: PAVIMENTAÇÃO DA RUA PROJETADA "A" - DISTRITO DE CAMPELO - SANTO ANTONIO DE PADUA - RJ</t>
  </si>
  <si>
    <t>m³xKm</t>
  </si>
  <si>
    <t>PREPARO DE FUNDO DE VALA COM LARGURA MENOR QUE 1,5 M, EM LOCAL COM NÍVEL BAIXO DE INTERFERÊNCIA. AF_06/2016</t>
  </si>
  <si>
    <t>1.5.6</t>
  </si>
  <si>
    <t>1.5.7</t>
  </si>
  <si>
    <t>1.5.8</t>
  </si>
  <si>
    <t>1.5.9</t>
  </si>
  <si>
    <t>EXECUÇÃO DE PASSEIO (CALÇADA) OU PISO DE CONCRETO COM CONCRETO MOLDADO IN LOCO, FEITO EM OBRA, ACABAMENTO CONVENCIONAL, ESPESSURA 10 CM, ARMADO. AF_07/2016</t>
  </si>
  <si>
    <t>1.5.10</t>
  </si>
  <si>
    <t>1.5.11</t>
  </si>
  <si>
    <t>1.5.12</t>
  </si>
  <si>
    <t>1.5.13</t>
  </si>
  <si>
    <t>1.5.14</t>
  </si>
  <si>
    <t>1.7.5</t>
  </si>
  <si>
    <t>1.7.6</t>
  </si>
  <si>
    <t>1.7.7</t>
  </si>
  <si>
    <t>PAVIMENTAÇÃO - DISTRITO DE CAMPELO - RUA A</t>
  </si>
  <si>
    <t>ESTRUTURA E PAVIMENTAÇÃO DA PISTA DE ROLAMENTO</t>
  </si>
  <si>
    <t>CALÇADAS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</si>
</sst>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_(* #,##0.0_);_(* \(#,##0.0\);_(* &quot;-&quot;??_);_(@_)"/>
    <numFmt numFmtId="166" formatCode="&quot;R$&quot;#,##0.00_);[Red]\(&quot;R$&quot;#,##0.00\)"/>
    <numFmt numFmtId="167" formatCode="&quot;R$&quot;#,##0.00"/>
  </numFmts>
  <fonts count="2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9"/>
      <name val="Arial"/>
      <family val="2"/>
    </font>
    <font>
      <sz val="20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.5"/>
      <name val="Arial"/>
      <family val="2"/>
    </font>
    <font>
      <b/>
      <sz val="16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3" fillId="0" borderId="0" applyFont="0" applyFill="0" applyBorder="0" applyAlignment="0" applyProtection="0"/>
    <xf numFmtId="0" fontId="2" fillId="0" borderId="0"/>
    <xf numFmtId="0" fontId="1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197">
    <xf numFmtId="0" fontId="0" fillId="0" borderId="0" xfId="0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64" fontId="7" fillId="0" borderId="0" xfId="1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4" fontId="7" fillId="0" borderId="0" xfId="1" applyFont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164" fontId="7" fillId="0" borderId="0" xfId="1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13" xfId="0" applyFont="1" applyFill="1" applyBorder="1" applyAlignment="1">
      <alignment horizontal="left" vertical="center" wrapText="1"/>
    </xf>
    <xf numFmtId="164" fontId="7" fillId="0" borderId="0" xfId="1" applyFont="1" applyAlignment="1">
      <alignment vertical="center"/>
    </xf>
    <xf numFmtId="164" fontId="7" fillId="0" borderId="0" xfId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165" fontId="7" fillId="0" borderId="0" xfId="1" applyNumberFormat="1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164" fontId="7" fillId="0" borderId="4" xfId="1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 wrapText="1"/>
    </xf>
    <xf numFmtId="4" fontId="7" fillId="0" borderId="13" xfId="1" applyNumberFormat="1" applyFont="1" applyFill="1" applyBorder="1" applyAlignment="1">
      <alignment horizontal="right" vertical="center"/>
    </xf>
    <xf numFmtId="0" fontId="0" fillId="0" borderId="0" xfId="0"/>
    <xf numFmtId="0" fontId="3" fillId="0" borderId="11" xfId="0" applyFont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164" fontId="4" fillId="3" borderId="3" xfId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 wrapText="1"/>
    </xf>
    <xf numFmtId="164" fontId="4" fillId="3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164" fontId="4" fillId="3" borderId="2" xfId="0" applyNumberFormat="1" applyFont="1" applyFill="1" applyBorder="1" applyAlignment="1">
      <alignment vertical="center"/>
    </xf>
    <xf numFmtId="0" fontId="3" fillId="0" borderId="10" xfId="0" applyFont="1" applyBorder="1" applyAlignment="1">
      <alignment horizontal="left" vertical="center"/>
    </xf>
    <xf numFmtId="0" fontId="3" fillId="0" borderId="13" xfId="0" applyFont="1" applyFill="1" applyBorder="1" applyAlignment="1">
      <alignment horizontal="justify" vertical="center" wrapText="1"/>
    </xf>
    <xf numFmtId="10" fontId="4" fillId="0" borderId="12" xfId="1" applyNumberFormat="1" applyFont="1" applyBorder="1" applyAlignment="1">
      <alignment horizontal="center" vertical="center"/>
    </xf>
    <xf numFmtId="164" fontId="7" fillId="0" borderId="16" xfId="1" applyFont="1" applyFill="1" applyBorder="1" applyAlignment="1">
      <alignment horizontal="center" vertical="center" wrapText="1"/>
    </xf>
    <xf numFmtId="164" fontId="7" fillId="0" borderId="14" xfId="1" applyFont="1" applyFill="1" applyBorder="1" applyAlignment="1">
      <alignment horizontal="center" vertical="center" wrapText="1"/>
    </xf>
    <xf numFmtId="164" fontId="7" fillId="0" borderId="14" xfId="1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2" fontId="12" fillId="0" borderId="0" xfId="3" applyNumberFormat="1" applyFont="1" applyBorder="1"/>
    <xf numFmtId="0" fontId="13" fillId="0" borderId="0" xfId="0" applyFont="1" applyBorder="1"/>
    <xf numFmtId="0" fontId="8" fillId="0" borderId="0" xfId="0" applyFont="1" applyBorder="1"/>
    <xf numFmtId="2" fontId="12" fillId="0" borderId="0" xfId="3" applyNumberFormat="1" applyFont="1" applyBorder="1" applyAlignment="1">
      <alignment horizontal="center"/>
    </xf>
    <xf numFmtId="2" fontId="15" fillId="0" borderId="0" xfId="3" applyNumberFormat="1" applyFont="1" applyBorder="1" applyAlignment="1">
      <alignment horizontal="center"/>
    </xf>
    <xf numFmtId="2" fontId="12" fillId="0" borderId="17" xfId="3" applyNumberFormat="1" applyFont="1" applyBorder="1"/>
    <xf numFmtId="2" fontId="12" fillId="0" borderId="19" xfId="3" applyNumberFormat="1" applyFont="1" applyBorder="1"/>
    <xf numFmtId="2" fontId="12" fillId="0" borderId="6" xfId="3" applyNumberFormat="1" applyFont="1" applyBorder="1" applyAlignment="1">
      <alignment horizontal="center"/>
    </xf>
    <xf numFmtId="2" fontId="15" fillId="0" borderId="20" xfId="3" applyNumberFormat="1" applyFont="1" applyBorder="1" applyAlignment="1">
      <alignment horizontal="center"/>
    </xf>
    <xf numFmtId="2" fontId="15" fillId="0" borderId="23" xfId="3" applyNumberFormat="1" applyFont="1" applyBorder="1" applyAlignment="1">
      <alignment horizontal="center"/>
    </xf>
    <xf numFmtId="2" fontId="15" fillId="0" borderId="28" xfId="3" applyNumberFormat="1" applyFont="1" applyBorder="1" applyAlignment="1">
      <alignment horizontal="center"/>
    </xf>
    <xf numFmtId="2" fontId="15" fillId="0" borderId="30" xfId="3" applyNumberFormat="1" applyFont="1" applyBorder="1" applyAlignment="1">
      <alignment horizontal="center"/>
    </xf>
    <xf numFmtId="2" fontId="16" fillId="0" borderId="31" xfId="3" applyNumberFormat="1" applyFont="1" applyBorder="1" applyAlignment="1">
      <alignment horizontal="center"/>
    </xf>
    <xf numFmtId="1" fontId="15" fillId="0" borderId="32" xfId="3" applyNumberFormat="1" applyFont="1" applyBorder="1" applyAlignment="1">
      <alignment horizontal="center"/>
    </xf>
    <xf numFmtId="166" fontId="12" fillId="0" borderId="33" xfId="3" applyNumberFormat="1" applyFont="1" applyFill="1" applyBorder="1" applyAlignment="1">
      <alignment horizontal="right"/>
    </xf>
    <xf numFmtId="2" fontId="12" fillId="0" borderId="33" xfId="3" applyNumberFormat="1" applyFont="1" applyFill="1" applyBorder="1" applyAlignment="1">
      <alignment horizontal="center"/>
    </xf>
    <xf numFmtId="2" fontId="12" fillId="0" borderId="13" xfId="3" applyNumberFormat="1" applyFont="1" applyFill="1" applyBorder="1" applyAlignment="1" applyProtection="1">
      <alignment horizontal="center"/>
      <protection locked="0"/>
    </xf>
    <xf numFmtId="167" fontId="12" fillId="0" borderId="13" xfId="3" applyNumberFormat="1" applyFont="1" applyFill="1" applyBorder="1" applyAlignment="1" applyProtection="1">
      <alignment horizontal="right"/>
      <protection locked="0"/>
    </xf>
    <xf numFmtId="167" fontId="12" fillId="0" borderId="34" xfId="3" applyNumberFormat="1" applyFont="1" applyFill="1" applyBorder="1" applyAlignment="1" applyProtection="1">
      <alignment horizontal="right"/>
      <protection locked="0"/>
    </xf>
    <xf numFmtId="2" fontId="0" fillId="0" borderId="0" xfId="0" applyNumberFormat="1"/>
    <xf numFmtId="1" fontId="15" fillId="0" borderId="35" xfId="3" applyNumberFormat="1" applyFont="1" applyBorder="1" applyAlignment="1">
      <alignment horizontal="center"/>
    </xf>
    <xf numFmtId="167" fontId="12" fillId="0" borderId="36" xfId="3" applyNumberFormat="1" applyFont="1" applyFill="1" applyBorder="1" applyAlignment="1" applyProtection="1">
      <alignment horizontal="right"/>
      <protection locked="0"/>
    </xf>
    <xf numFmtId="166" fontId="12" fillId="0" borderId="37" xfId="3" applyNumberFormat="1" applyFont="1" applyFill="1" applyBorder="1" applyAlignment="1">
      <alignment horizontal="right"/>
    </xf>
    <xf numFmtId="166" fontId="12" fillId="0" borderId="38" xfId="3" applyNumberFormat="1" applyFont="1" applyFill="1" applyBorder="1" applyAlignment="1">
      <alignment horizontal="right"/>
    </xf>
    <xf numFmtId="167" fontId="12" fillId="0" borderId="4" xfId="3" applyNumberFormat="1" applyFont="1" applyFill="1" applyBorder="1" applyAlignment="1" applyProtection="1">
      <alignment horizontal="right"/>
      <protection locked="0"/>
    </xf>
    <xf numFmtId="0" fontId="0" fillId="0" borderId="0" xfId="0" applyBorder="1"/>
    <xf numFmtId="1" fontId="12" fillId="4" borderId="3" xfId="3" applyNumberFormat="1" applyFont="1" applyFill="1" applyBorder="1" applyAlignment="1">
      <alignment horizontal="center"/>
    </xf>
    <xf numFmtId="2" fontId="12" fillId="4" borderId="3" xfId="3" applyNumberFormat="1" applyFont="1" applyFill="1" applyBorder="1"/>
    <xf numFmtId="166" fontId="12" fillId="4" borderId="3" xfId="3" applyNumberFormat="1" applyFont="1" applyFill="1" applyBorder="1" applyAlignment="1">
      <alignment horizontal="center"/>
    </xf>
    <xf numFmtId="2" fontId="12" fillId="4" borderId="3" xfId="3" applyNumberFormat="1" applyFont="1" applyFill="1" applyBorder="1" applyAlignment="1">
      <alignment horizontal="center"/>
    </xf>
    <xf numFmtId="2" fontId="12" fillId="4" borderId="3" xfId="3" applyNumberFormat="1" applyFont="1" applyFill="1" applyBorder="1" applyProtection="1">
      <protection locked="0"/>
    </xf>
    <xf numFmtId="2" fontId="12" fillId="4" borderId="3" xfId="3" applyNumberFormat="1" applyFont="1" applyFill="1" applyBorder="1" applyAlignment="1" applyProtection="1">
      <alignment horizontal="right"/>
      <protection locked="0"/>
    </xf>
    <xf numFmtId="2" fontId="12" fillId="0" borderId="3" xfId="3" applyNumberFormat="1" applyFont="1" applyFill="1" applyBorder="1" applyProtection="1">
      <protection locked="0"/>
    </xf>
    <xf numFmtId="2" fontId="12" fillId="0" borderId="3" xfId="3" applyNumberFormat="1" applyFont="1" applyFill="1" applyBorder="1" applyAlignment="1" applyProtection="1">
      <alignment horizontal="right"/>
      <protection locked="0"/>
    </xf>
    <xf numFmtId="2" fontId="15" fillId="0" borderId="10" xfId="3" applyNumberFormat="1" applyFont="1" applyBorder="1" applyAlignment="1"/>
    <xf numFmtId="2" fontId="15" fillId="0" borderId="11" xfId="3" applyNumberFormat="1" applyFont="1" applyBorder="1" applyAlignment="1"/>
    <xf numFmtId="2" fontId="15" fillId="0" borderId="12" xfId="3" applyNumberFormat="1" applyFont="1" applyBorder="1" applyAlignment="1">
      <alignment horizontal="right"/>
    </xf>
    <xf numFmtId="166" fontId="4" fillId="4" borderId="15" xfId="3" applyNumberFormat="1" applyFont="1" applyFill="1" applyBorder="1" applyAlignment="1">
      <alignment horizontal="right"/>
    </xf>
    <xf numFmtId="2" fontId="15" fillId="0" borderId="39" xfId="3" applyNumberFormat="1" applyFont="1" applyBorder="1" applyAlignment="1">
      <alignment horizontal="center"/>
    </xf>
    <xf numFmtId="2" fontId="17" fillId="0" borderId="39" xfId="3" applyNumberFormat="1" applyFont="1" applyFill="1" applyBorder="1" applyAlignment="1">
      <alignment horizontal="centerContinuous"/>
    </xf>
    <xf numFmtId="167" fontId="12" fillId="0" borderId="39" xfId="3" applyNumberFormat="1" applyFont="1" applyFill="1" applyBorder="1" applyAlignment="1">
      <alignment horizontal="right"/>
    </xf>
    <xf numFmtId="167" fontId="12" fillId="0" borderId="40" xfId="3" applyNumberFormat="1" applyFont="1" applyFill="1" applyBorder="1" applyAlignment="1">
      <alignment horizontal="right"/>
    </xf>
    <xf numFmtId="167" fontId="12" fillId="0" borderId="41" xfId="3" applyNumberFormat="1" applyFont="1" applyFill="1" applyBorder="1" applyAlignment="1">
      <alignment horizontal="right"/>
    </xf>
    <xf numFmtId="167" fontId="15" fillId="0" borderId="42" xfId="3" applyNumberFormat="1" applyFont="1" applyBorder="1" applyAlignment="1">
      <alignment horizontal="center"/>
    </xf>
    <xf numFmtId="2" fontId="12" fillId="0" borderId="39" xfId="3" applyNumberFormat="1" applyFont="1" applyBorder="1" applyAlignment="1">
      <alignment horizontal="center"/>
    </xf>
    <xf numFmtId="167" fontId="15" fillId="0" borderId="40" xfId="3" applyNumberFormat="1" applyFont="1" applyBorder="1" applyAlignment="1">
      <alignment horizontal="right"/>
    </xf>
    <xf numFmtId="2" fontId="17" fillId="0" borderId="40" xfId="3" applyNumberFormat="1" applyFont="1" applyBorder="1" applyAlignment="1">
      <alignment horizontal="center"/>
    </xf>
    <xf numFmtId="167" fontId="15" fillId="0" borderId="41" xfId="3" applyNumberFormat="1" applyFont="1" applyBorder="1" applyAlignment="1">
      <alignment horizontal="right"/>
    </xf>
    <xf numFmtId="0" fontId="18" fillId="0" borderId="0" xfId="0" applyFont="1" applyBorder="1" applyAlignment="1"/>
    <xf numFmtId="2" fontId="12" fillId="0" borderId="0" xfId="3" applyNumberFormat="1" applyFont="1" applyBorder="1" applyAlignment="1"/>
    <xf numFmtId="2" fontId="19" fillId="0" borderId="0" xfId="3" applyNumberFormat="1" applyFont="1" applyBorder="1" applyAlignment="1">
      <alignment horizontal="center"/>
    </xf>
    <xf numFmtId="2" fontId="16" fillId="0" borderId="43" xfId="3" applyNumberFormat="1" applyFont="1" applyBorder="1" applyAlignment="1">
      <alignment horizontal="center"/>
    </xf>
    <xf numFmtId="4" fontId="7" fillId="5" borderId="13" xfId="1" applyNumberFormat="1" applyFont="1" applyFill="1" applyBorder="1" applyAlignment="1">
      <alignment horizontal="right" vertical="center"/>
    </xf>
    <xf numFmtId="2" fontId="12" fillId="6" borderId="13" xfId="3" applyNumberFormat="1" applyFont="1" applyFill="1" applyBorder="1" applyAlignment="1" applyProtection="1">
      <alignment horizontal="center"/>
      <protection locked="0"/>
    </xf>
    <xf numFmtId="167" fontId="12" fillId="6" borderId="13" xfId="3" applyNumberFormat="1" applyFont="1" applyFill="1" applyBorder="1" applyAlignment="1" applyProtection="1">
      <alignment horizontal="right"/>
      <protection locked="0"/>
    </xf>
    <xf numFmtId="167" fontId="12" fillId="6" borderId="4" xfId="3" applyNumberFormat="1" applyFont="1" applyFill="1" applyBorder="1" applyAlignment="1" applyProtection="1">
      <alignment horizontal="right"/>
      <protection locked="0"/>
    </xf>
    <xf numFmtId="167" fontId="12" fillId="6" borderId="36" xfId="3" applyNumberFormat="1" applyFont="1" applyFill="1" applyBorder="1" applyAlignment="1" applyProtection="1">
      <alignment horizontal="right"/>
      <protection locked="0"/>
    </xf>
    <xf numFmtId="4" fontId="7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/>
    </xf>
    <xf numFmtId="0" fontId="4" fillId="5" borderId="8" xfId="0" applyFont="1" applyFill="1" applyBorder="1" applyAlignment="1">
      <alignment horizontal="left" vertical="center"/>
    </xf>
    <xf numFmtId="0" fontId="4" fillId="5" borderId="10" xfId="0" applyFont="1" applyFill="1" applyBorder="1" applyAlignment="1">
      <alignment horizontal="left" vertical="center"/>
    </xf>
    <xf numFmtId="0" fontId="4" fillId="5" borderId="6" xfId="0" applyFont="1" applyFill="1" applyBorder="1" applyAlignment="1">
      <alignment horizontal="left" vertical="center"/>
    </xf>
    <xf numFmtId="0" fontId="4" fillId="5" borderId="6" xfId="0" applyFont="1" applyFill="1" applyBorder="1" applyAlignment="1">
      <alignment horizontal="left" vertical="center" wrapText="1"/>
    </xf>
    <xf numFmtId="0" fontId="4" fillId="5" borderId="11" xfId="0" applyFont="1" applyFill="1" applyBorder="1" applyAlignment="1">
      <alignment horizontal="left" vertical="center"/>
    </xf>
    <xf numFmtId="0" fontId="4" fillId="5" borderId="11" xfId="0" applyFont="1" applyFill="1" applyBorder="1" applyAlignment="1">
      <alignment horizontal="left" vertical="center" wrapText="1"/>
    </xf>
    <xf numFmtId="0" fontId="4" fillId="0" borderId="11" xfId="0" applyNumberFormat="1" applyFont="1" applyBorder="1" applyAlignment="1">
      <alignment vertical="center"/>
    </xf>
    <xf numFmtId="0" fontId="4" fillId="0" borderId="12" xfId="0" applyNumberFormat="1" applyFont="1" applyBorder="1" applyAlignment="1">
      <alignment vertical="center"/>
    </xf>
    <xf numFmtId="49" fontId="4" fillId="0" borderId="10" xfId="0" applyNumberFormat="1" applyFont="1" applyBorder="1" applyAlignment="1">
      <alignment vertical="center"/>
    </xf>
    <xf numFmtId="0" fontId="15" fillId="0" borderId="5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49" fontId="15" fillId="0" borderId="8" xfId="0" applyNumberFormat="1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9" xfId="0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10" fontId="15" fillId="0" borderId="2" xfId="0" applyNumberFormat="1" applyFont="1" applyFill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4" fontId="4" fillId="0" borderId="0" xfId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4" fillId="5" borderId="5" xfId="0" applyFont="1" applyFill="1" applyBorder="1" applyAlignment="1">
      <alignment horizontal="left" vertical="center"/>
    </xf>
    <xf numFmtId="0" fontId="0" fillId="5" borderId="6" xfId="0" applyFill="1" applyBorder="1"/>
    <xf numFmtId="0" fontId="0" fillId="5" borderId="7" xfId="0" applyFill="1" applyBorder="1"/>
    <xf numFmtId="0" fontId="4" fillId="5" borderId="8" xfId="0" applyFont="1" applyFill="1" applyBorder="1" applyAlignment="1">
      <alignment horizontal="left" vertical="center"/>
    </xf>
    <xf numFmtId="0" fontId="0" fillId="5" borderId="0" xfId="0" applyFill="1"/>
    <xf numFmtId="0" fontId="0" fillId="5" borderId="9" xfId="0" applyFill="1" applyBorder="1"/>
    <xf numFmtId="0" fontId="4" fillId="5" borderId="10" xfId="0" applyFont="1" applyFill="1" applyBorder="1" applyAlignment="1">
      <alignment horizontal="left" vertical="center"/>
    </xf>
    <xf numFmtId="0" fontId="0" fillId="5" borderId="11" xfId="0" applyFill="1" applyBorder="1"/>
    <xf numFmtId="0" fontId="0" fillId="5" borderId="12" xfId="0" applyFill="1" applyBorder="1"/>
    <xf numFmtId="0" fontId="4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5" fillId="0" borderId="15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wrapText="1"/>
    </xf>
    <xf numFmtId="0" fontId="12" fillId="0" borderId="2" xfId="0" applyFont="1" applyBorder="1" applyAlignment="1">
      <alignment horizontal="left" wrapText="1"/>
    </xf>
    <xf numFmtId="0" fontId="16" fillId="0" borderId="15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top"/>
    </xf>
    <xf numFmtId="0" fontId="4" fillId="0" borderId="15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2" fontId="4" fillId="0" borderId="0" xfId="3" applyNumberFormat="1" applyFont="1" applyBorder="1" applyAlignment="1">
      <alignment horizontal="center"/>
    </xf>
    <xf numFmtId="2" fontId="15" fillId="0" borderId="18" xfId="3" applyNumberFormat="1" applyFont="1" applyBorder="1" applyAlignment="1">
      <alignment horizontal="center" vertical="center"/>
    </xf>
    <xf numFmtId="2" fontId="15" fillId="0" borderId="19" xfId="3" applyNumberFormat="1" applyFont="1" applyBorder="1" applyAlignment="1">
      <alignment horizontal="center" vertical="center"/>
    </xf>
    <xf numFmtId="2" fontId="15" fillId="0" borderId="21" xfId="3" applyNumberFormat="1" applyFont="1" applyBorder="1" applyAlignment="1">
      <alignment horizontal="center" vertical="center"/>
    </xf>
    <xf numFmtId="2" fontId="15" fillId="0" borderId="22" xfId="3" applyNumberFormat="1" applyFont="1" applyBorder="1" applyAlignment="1">
      <alignment horizontal="center" vertical="center"/>
    </xf>
    <xf numFmtId="2" fontId="15" fillId="0" borderId="29" xfId="3" applyNumberFormat="1" applyFont="1" applyBorder="1" applyAlignment="1">
      <alignment horizontal="center" vertical="center"/>
    </xf>
    <xf numFmtId="2" fontId="15" fillId="0" borderId="30" xfId="3" applyNumberFormat="1" applyFont="1" applyBorder="1" applyAlignment="1">
      <alignment horizontal="center" vertical="center"/>
    </xf>
    <xf numFmtId="2" fontId="15" fillId="0" borderId="15" xfId="3" applyNumberFormat="1" applyFont="1" applyBorder="1" applyAlignment="1">
      <alignment horizontal="right"/>
    </xf>
    <xf numFmtId="2" fontId="15" fillId="0" borderId="3" xfId="3" applyNumberFormat="1" applyFont="1" applyBorder="1" applyAlignment="1">
      <alignment horizontal="right"/>
    </xf>
    <xf numFmtId="2" fontId="15" fillId="0" borderId="2" xfId="3" applyNumberFormat="1" applyFont="1" applyBorder="1" applyAlignment="1">
      <alignment horizontal="right"/>
    </xf>
    <xf numFmtId="2" fontId="19" fillId="0" borderId="0" xfId="3" applyNumberFormat="1" applyFont="1" applyBorder="1" applyAlignment="1">
      <alignment horizontal="center"/>
    </xf>
    <xf numFmtId="2" fontId="16" fillId="0" borderId="16" xfId="3" applyNumberFormat="1" applyFont="1" applyBorder="1" applyAlignment="1">
      <alignment horizontal="left"/>
    </xf>
    <xf numFmtId="2" fontId="16" fillId="0" borderId="33" xfId="3" applyNumberFormat="1" applyFont="1" applyBorder="1" applyAlignment="1">
      <alignment horizontal="left"/>
    </xf>
    <xf numFmtId="2" fontId="14" fillId="3" borderId="15" xfId="3" applyNumberFormat="1" applyFont="1" applyFill="1" applyBorder="1" applyAlignment="1">
      <alignment horizontal="center" vertical="center"/>
    </xf>
    <xf numFmtId="2" fontId="14" fillId="3" borderId="3" xfId="3" applyNumberFormat="1" applyFont="1" applyFill="1" applyBorder="1" applyAlignment="1">
      <alignment horizontal="center" vertical="center"/>
    </xf>
    <xf numFmtId="2" fontId="14" fillId="3" borderId="2" xfId="3" applyNumberFormat="1" applyFont="1" applyFill="1" applyBorder="1" applyAlignment="1">
      <alignment horizontal="center" vertical="center"/>
    </xf>
    <xf numFmtId="2" fontId="15" fillId="0" borderId="15" xfId="3" applyNumberFormat="1" applyFont="1" applyBorder="1" applyAlignment="1">
      <alignment horizontal="center"/>
    </xf>
    <xf numFmtId="2" fontId="15" fillId="0" borderId="3" xfId="3" applyNumberFormat="1" applyFont="1" applyBorder="1" applyAlignment="1">
      <alignment horizontal="center"/>
    </xf>
    <xf numFmtId="2" fontId="15" fillId="0" borderId="2" xfId="3" applyNumberFormat="1" applyFont="1" applyBorder="1" applyAlignment="1">
      <alignment horizontal="center"/>
    </xf>
    <xf numFmtId="1" fontId="15" fillId="0" borderId="25" xfId="3" applyNumberFormat="1" applyFont="1" applyBorder="1" applyAlignment="1" applyProtection="1">
      <alignment horizontal="center"/>
      <protection locked="0"/>
    </xf>
    <xf numFmtId="1" fontId="15" fillId="0" borderId="27" xfId="3" applyNumberFormat="1" applyFont="1" applyBorder="1" applyAlignment="1" applyProtection="1">
      <alignment horizontal="center"/>
      <protection locked="0"/>
    </xf>
    <xf numFmtId="2" fontId="16" fillId="0" borderId="25" xfId="3" applyNumberFormat="1" applyFont="1" applyBorder="1" applyAlignment="1">
      <alignment horizontal="left" wrapText="1"/>
    </xf>
    <xf numFmtId="2" fontId="16" fillId="0" borderId="26" xfId="3" applyNumberFormat="1" applyFont="1" applyBorder="1" applyAlignment="1">
      <alignment horizontal="left" wrapText="1"/>
    </xf>
    <xf numFmtId="1" fontId="15" fillId="0" borderId="16" xfId="3" applyNumberFormat="1" applyFont="1" applyBorder="1" applyAlignment="1" applyProtection="1">
      <alignment horizontal="center"/>
      <protection locked="0"/>
    </xf>
    <xf numFmtId="1" fontId="15" fillId="0" borderId="24" xfId="3" applyNumberFormat="1" applyFont="1" applyBorder="1" applyAlignment="1" applyProtection="1">
      <alignment horizontal="center"/>
      <protection locked="0"/>
    </xf>
    <xf numFmtId="1" fontId="15" fillId="0" borderId="26" xfId="3" applyNumberFormat="1" applyFont="1" applyBorder="1" applyAlignment="1" applyProtection="1">
      <alignment horizontal="center"/>
      <protection locked="0"/>
    </xf>
  </cellXfs>
  <cellStyles count="12">
    <cellStyle name="Normal" xfId="0" builtinId="0"/>
    <cellStyle name="Normal 2" xfId="4"/>
    <cellStyle name="Normal 3" xfId="5"/>
    <cellStyle name="Normal 4" xfId="2"/>
    <cellStyle name="Normal 5" xfId="6"/>
    <cellStyle name="Normal 6" xfId="7"/>
    <cellStyle name="Normal 7" xfId="8"/>
    <cellStyle name="Normal_Plan1" xfId="3"/>
    <cellStyle name="Porcentagem 2" xfId="9"/>
    <cellStyle name="Separador de milhares" xfId="1" builtinId="3"/>
    <cellStyle name="Separador de milhares 2" xfId="10"/>
    <cellStyle name="Separador de milhaȤes" xfId="11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1</xdr:row>
      <xdr:rowOff>28575</xdr:rowOff>
    </xdr:from>
    <xdr:to>
      <xdr:col>3</xdr:col>
      <xdr:colOff>619125</xdr:colOff>
      <xdr:row>3</xdr:row>
      <xdr:rowOff>243099</xdr:rowOff>
    </xdr:to>
    <xdr:pic>
      <xdr:nvPicPr>
        <xdr:cNvPr id="2" name="Picture 6" descr="brasao PÁDU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0" y="200025"/>
          <a:ext cx="542925" cy="786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1019175</xdr:colOff>
      <xdr:row>1</xdr:row>
      <xdr:rowOff>133350</xdr:rowOff>
    </xdr:from>
    <xdr:to>
      <xdr:col>3</xdr:col>
      <xdr:colOff>1619250</xdr:colOff>
      <xdr:row>3</xdr:row>
      <xdr:rowOff>204999</xdr:rowOff>
    </xdr:to>
    <xdr:pic>
      <xdr:nvPicPr>
        <xdr:cNvPr id="4" name="Picture 6" descr="brasao PÁDU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257175"/>
          <a:ext cx="600075" cy="843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71"/>
  <sheetViews>
    <sheetView tabSelected="1" view="pageBreakPreview" topLeftCell="A7" zoomScaleSheetLayoutView="100" workbookViewId="0">
      <selection activeCell="G17" sqref="G17"/>
    </sheetView>
  </sheetViews>
  <sheetFormatPr defaultColWidth="9.140625" defaultRowHeight="12.75"/>
  <cols>
    <col min="1" max="1" width="3.42578125" style="1" customWidth="1"/>
    <col min="2" max="2" width="6.7109375" style="1" customWidth="1"/>
    <col min="3" max="3" width="13" style="1" customWidth="1"/>
    <col min="4" max="4" width="69.5703125" style="2" customWidth="1"/>
    <col min="5" max="5" width="6.42578125" style="3" customWidth="1"/>
    <col min="6" max="6" width="10.28515625" style="4" customWidth="1"/>
    <col min="7" max="7" width="11.85546875" style="3" customWidth="1"/>
    <col min="8" max="8" width="12.42578125" style="3" customWidth="1"/>
    <col min="9" max="9" width="13.85546875" style="12" customWidth="1"/>
    <col min="10" max="10" width="13.28515625" style="103" hidden="1" customWidth="1"/>
    <col min="11" max="11" width="14.28515625" style="103" hidden="1" customWidth="1"/>
    <col min="12" max="16384" width="9.140625" style="1"/>
  </cols>
  <sheetData>
    <row r="1" spans="2:9" ht="13.5" thickBot="1"/>
    <row r="2" spans="2:9" ht="22.5" customHeight="1">
      <c r="B2" s="132" t="s">
        <v>21</v>
      </c>
      <c r="C2" s="133"/>
      <c r="D2" s="133"/>
      <c r="E2" s="133"/>
      <c r="F2" s="133"/>
      <c r="G2" s="133"/>
      <c r="H2" s="133"/>
      <c r="I2" s="134"/>
    </row>
    <row r="3" spans="2:9" ht="22.5" customHeight="1">
      <c r="B3" s="135" t="s">
        <v>22</v>
      </c>
      <c r="C3" s="136"/>
      <c r="D3" s="136"/>
      <c r="E3" s="136"/>
      <c r="F3" s="136"/>
      <c r="G3" s="136"/>
      <c r="H3" s="136"/>
      <c r="I3" s="137"/>
    </row>
    <row r="4" spans="2:9" ht="22.5" customHeight="1" thickBot="1">
      <c r="B4" s="138" t="s">
        <v>23</v>
      </c>
      <c r="C4" s="139"/>
      <c r="D4" s="139"/>
      <c r="E4" s="139"/>
      <c r="F4" s="139"/>
      <c r="G4" s="140"/>
      <c r="H4" s="140"/>
      <c r="I4" s="141"/>
    </row>
    <row r="5" spans="2:9" ht="26.25" customHeight="1" thickBot="1">
      <c r="B5" s="151" t="s">
        <v>128</v>
      </c>
      <c r="C5" s="152"/>
      <c r="D5" s="153" t="s">
        <v>129</v>
      </c>
      <c r="E5" s="154"/>
      <c r="F5" s="155"/>
      <c r="G5" s="156" t="s">
        <v>76</v>
      </c>
      <c r="H5" s="157"/>
      <c r="I5" s="158"/>
    </row>
    <row r="6" spans="2:9" ht="9" customHeight="1" thickBot="1">
      <c r="B6" s="3"/>
    </row>
    <row r="7" spans="2:9" ht="15" customHeight="1">
      <c r="B7" s="142" t="s">
        <v>54</v>
      </c>
      <c r="C7" s="143"/>
      <c r="D7" s="143"/>
      <c r="E7" s="143"/>
      <c r="F7" s="144"/>
      <c r="G7" s="159" t="s">
        <v>57</v>
      </c>
      <c r="H7" s="160"/>
      <c r="I7" s="161"/>
    </row>
    <row r="8" spans="2:9" ht="15" customHeight="1" thickBot="1">
      <c r="B8" s="145" t="s">
        <v>55</v>
      </c>
      <c r="C8" s="146"/>
      <c r="D8" s="146"/>
      <c r="E8" s="146"/>
      <c r="F8" s="147"/>
      <c r="G8" s="118" t="s">
        <v>126</v>
      </c>
      <c r="H8" s="116" t="s">
        <v>127</v>
      </c>
      <c r="I8" s="117"/>
    </row>
    <row r="9" spans="2:9" ht="15" customHeight="1" thickBot="1">
      <c r="B9" s="148" t="s">
        <v>56</v>
      </c>
      <c r="C9" s="149"/>
      <c r="D9" s="149"/>
      <c r="E9" s="149"/>
      <c r="F9" s="150"/>
      <c r="G9" s="37" t="s">
        <v>58</v>
      </c>
      <c r="H9" s="26"/>
      <c r="I9" s="39">
        <v>0.2452</v>
      </c>
    </row>
    <row r="10" spans="2:9" ht="9" customHeight="1" thickBot="1"/>
    <row r="11" spans="2:9" ht="18.75" customHeight="1" thickBot="1">
      <c r="B11" s="128" t="s">
        <v>53</v>
      </c>
      <c r="C11" s="129"/>
      <c r="D11" s="129"/>
      <c r="E11" s="129"/>
      <c r="F11" s="129"/>
      <c r="G11" s="129"/>
      <c r="H11" s="129"/>
      <c r="I11" s="130"/>
    </row>
    <row r="12" spans="2:9" ht="8.25" customHeight="1" thickBot="1">
      <c r="B12" s="19"/>
      <c r="C12" s="19"/>
      <c r="D12" s="20"/>
      <c r="E12" s="5"/>
      <c r="F12" s="6"/>
      <c r="G12" s="131"/>
      <c r="H12" s="131"/>
      <c r="I12" s="131"/>
    </row>
    <row r="13" spans="2:9" ht="32.25" customHeight="1" thickBot="1">
      <c r="B13" s="27" t="s">
        <v>7</v>
      </c>
      <c r="C13" s="27" t="s">
        <v>13</v>
      </c>
      <c r="D13" s="27" t="s">
        <v>8</v>
      </c>
      <c r="E13" s="27" t="s">
        <v>9</v>
      </c>
      <c r="F13" s="28" t="s">
        <v>10</v>
      </c>
      <c r="G13" s="29" t="s">
        <v>14</v>
      </c>
      <c r="H13" s="30" t="s">
        <v>24</v>
      </c>
      <c r="I13" s="31" t="s">
        <v>25</v>
      </c>
    </row>
    <row r="14" spans="2:9" ht="6" customHeight="1" thickBot="1"/>
    <row r="15" spans="2:9" ht="17.25" customHeight="1" thickBot="1">
      <c r="B15" s="32">
        <v>1</v>
      </c>
      <c r="C15" s="33"/>
      <c r="D15" s="34" t="s">
        <v>146</v>
      </c>
      <c r="E15" s="35"/>
      <c r="F15" s="35"/>
      <c r="G15" s="35"/>
      <c r="H15" s="35"/>
      <c r="I15" s="36">
        <f>I16+I22+I27+I32+I42+I57+I63</f>
        <v>0</v>
      </c>
    </row>
    <row r="16" spans="2:9" ht="16.5" customHeight="1" thickBot="1">
      <c r="B16" s="32" t="s">
        <v>0</v>
      </c>
      <c r="C16" s="33"/>
      <c r="D16" s="34" t="s">
        <v>33</v>
      </c>
      <c r="E16" s="35"/>
      <c r="F16" s="35"/>
      <c r="G16" s="35"/>
      <c r="H16" s="35"/>
      <c r="I16" s="36">
        <f>ROUND(SUM(I17:I20),2)</f>
        <v>0</v>
      </c>
    </row>
    <row r="17" spans="2:11" ht="24.95" customHeight="1">
      <c r="B17" s="16" t="s">
        <v>26</v>
      </c>
      <c r="C17" s="16" t="s">
        <v>15</v>
      </c>
      <c r="D17" s="11" t="s">
        <v>16</v>
      </c>
      <c r="E17" s="17" t="s">
        <v>6</v>
      </c>
      <c r="F17" s="40">
        <v>3.6</v>
      </c>
      <c r="G17" s="98"/>
      <c r="H17" s="24">
        <f>K17</f>
        <v>0</v>
      </c>
      <c r="I17" s="21">
        <f>ROUND(F17*H17,2)</f>
        <v>0</v>
      </c>
      <c r="J17" s="103">
        <v>440.78</v>
      </c>
      <c r="K17" s="103">
        <f>IF(G17&gt;J17,FALSE,ROUND((G17*$I$9)+G17,2))</f>
        <v>0</v>
      </c>
    </row>
    <row r="18" spans="2:11" ht="27.75" customHeight="1">
      <c r="B18" s="16" t="s">
        <v>77</v>
      </c>
      <c r="C18" s="16">
        <v>93584</v>
      </c>
      <c r="D18" s="23" t="s">
        <v>80</v>
      </c>
      <c r="E18" s="17" t="s">
        <v>6</v>
      </c>
      <c r="F18" s="40">
        <v>18</v>
      </c>
      <c r="G18" s="98"/>
      <c r="H18" s="24">
        <f t="shared" ref="H18:H20" si="0">K18</f>
        <v>0</v>
      </c>
      <c r="I18" s="21">
        <f>ROUND(F18*H18,2)</f>
        <v>0</v>
      </c>
      <c r="J18" s="103">
        <v>481.71</v>
      </c>
      <c r="K18" s="103">
        <f t="shared" ref="K18:K20" si="1">IF(G18&gt;J18,FALSE,ROUND((G18*$I$9)+G18,2))</f>
        <v>0</v>
      </c>
    </row>
    <row r="19" spans="2:11" ht="26.25" customHeight="1">
      <c r="B19" s="16" t="s">
        <v>78</v>
      </c>
      <c r="C19" s="16">
        <v>93212</v>
      </c>
      <c r="D19" s="23" t="s">
        <v>81</v>
      </c>
      <c r="E19" s="17" t="s">
        <v>6</v>
      </c>
      <c r="F19" s="40">
        <v>8</v>
      </c>
      <c r="G19" s="98"/>
      <c r="H19" s="24">
        <f t="shared" si="0"/>
        <v>0</v>
      </c>
      <c r="I19" s="21">
        <f>ROUND(F19*H19,2)</f>
        <v>0</v>
      </c>
      <c r="J19" s="103">
        <v>660.91</v>
      </c>
      <c r="K19" s="103">
        <f t="shared" si="1"/>
        <v>0</v>
      </c>
    </row>
    <row r="20" spans="2:11" ht="27" customHeight="1">
      <c r="B20" s="16" t="s">
        <v>79</v>
      </c>
      <c r="C20" s="16">
        <v>78472</v>
      </c>
      <c r="D20" s="23" t="s">
        <v>82</v>
      </c>
      <c r="E20" s="17" t="s">
        <v>6</v>
      </c>
      <c r="F20" s="40">
        <v>2636.3</v>
      </c>
      <c r="G20" s="98"/>
      <c r="H20" s="24">
        <f t="shared" si="0"/>
        <v>0</v>
      </c>
      <c r="I20" s="21">
        <f>ROUND(F20*H20,2)</f>
        <v>0</v>
      </c>
      <c r="J20" s="103">
        <v>0.36</v>
      </c>
      <c r="K20" s="103">
        <f t="shared" si="1"/>
        <v>0</v>
      </c>
    </row>
    <row r="21" spans="2:11" ht="9" customHeight="1" thickBot="1">
      <c r="G21" s="18"/>
      <c r="H21" s="18"/>
    </row>
    <row r="22" spans="2:11" ht="17.25" customHeight="1" thickBot="1">
      <c r="B22" s="32" t="s">
        <v>1</v>
      </c>
      <c r="C22" s="33"/>
      <c r="D22" s="34" t="s">
        <v>17</v>
      </c>
      <c r="E22" s="35"/>
      <c r="F22" s="35"/>
      <c r="G22" s="35"/>
      <c r="H22" s="35"/>
      <c r="I22" s="36">
        <f>ROUND(SUM(I23:I25),2)</f>
        <v>0</v>
      </c>
    </row>
    <row r="23" spans="2:11" ht="27" customHeight="1">
      <c r="B23" s="16" t="s">
        <v>28</v>
      </c>
      <c r="C23" s="16" t="s">
        <v>83</v>
      </c>
      <c r="D23" s="23" t="s">
        <v>85</v>
      </c>
      <c r="E23" s="17" t="s">
        <v>5</v>
      </c>
      <c r="F23" s="40">
        <v>690.35</v>
      </c>
      <c r="G23" s="98"/>
      <c r="H23" s="24">
        <f>K23</f>
        <v>0</v>
      </c>
      <c r="I23" s="21">
        <f>ROUND(F23*H23,2)</f>
        <v>0</v>
      </c>
      <c r="J23" s="103">
        <v>1.77</v>
      </c>
      <c r="K23" s="103">
        <f>IF(G23&gt;J23,FALSE,ROUND((G23*$I$9)+G23,2))</f>
        <v>0</v>
      </c>
    </row>
    <row r="24" spans="2:11" ht="51.75" customHeight="1">
      <c r="B24" s="16" t="s">
        <v>29</v>
      </c>
      <c r="C24" s="16" t="s">
        <v>84</v>
      </c>
      <c r="D24" s="23" t="s">
        <v>86</v>
      </c>
      <c r="E24" s="17" t="s">
        <v>5</v>
      </c>
      <c r="F24" s="40">
        <v>690.35</v>
      </c>
      <c r="G24" s="98"/>
      <c r="H24" s="24">
        <f t="shared" ref="H24:H25" si="2">K24</f>
        <v>0</v>
      </c>
      <c r="I24" s="21">
        <f>ROUND(F24*H24,2)</f>
        <v>0</v>
      </c>
      <c r="J24" s="103">
        <v>1.62</v>
      </c>
      <c r="K24" s="103">
        <f t="shared" ref="K24:K25" si="3">IF(G24&gt;J24,FALSE,ROUND((G24*$I$9)+G24,2))</f>
        <v>0</v>
      </c>
    </row>
    <row r="25" spans="2:11" ht="27.75" customHeight="1">
      <c r="B25" s="16" t="s">
        <v>30</v>
      </c>
      <c r="C25" s="16">
        <v>95287</v>
      </c>
      <c r="D25" s="23" t="s">
        <v>87</v>
      </c>
      <c r="E25" s="17" t="s">
        <v>5</v>
      </c>
      <c r="F25" s="40">
        <v>690.35</v>
      </c>
      <c r="G25" s="98"/>
      <c r="H25" s="24">
        <f t="shared" si="2"/>
        <v>0</v>
      </c>
      <c r="I25" s="21">
        <f>ROUND(F25*H25,2)</f>
        <v>0</v>
      </c>
      <c r="J25" s="103">
        <v>3.3</v>
      </c>
      <c r="K25" s="103">
        <f t="shared" si="3"/>
        <v>0</v>
      </c>
    </row>
    <row r="26" spans="2:11" ht="9" customHeight="1" thickBot="1">
      <c r="G26" s="18"/>
      <c r="H26" s="18"/>
    </row>
    <row r="27" spans="2:11" ht="17.25" customHeight="1" thickBot="1">
      <c r="B27" s="32" t="s">
        <v>2</v>
      </c>
      <c r="C27" s="33"/>
      <c r="D27" s="34" t="s">
        <v>88</v>
      </c>
      <c r="E27" s="35"/>
      <c r="F27" s="35"/>
      <c r="G27" s="35"/>
      <c r="H27" s="35"/>
      <c r="I27" s="36">
        <f>ROUND(SUM(I28:I30),2)</f>
        <v>0</v>
      </c>
    </row>
    <row r="28" spans="2:11" ht="24.95" customHeight="1">
      <c r="B28" s="16" t="s">
        <v>34</v>
      </c>
      <c r="C28" s="16">
        <v>73616</v>
      </c>
      <c r="D28" s="23" t="s">
        <v>89</v>
      </c>
      <c r="E28" s="17" t="s">
        <v>5</v>
      </c>
      <c r="F28" s="40">
        <v>3.64</v>
      </c>
      <c r="G28" s="98"/>
      <c r="H28" s="24">
        <f t="shared" ref="H28:H30" si="4">K28</f>
        <v>0</v>
      </c>
      <c r="I28" s="21">
        <f>ROUND(F28*H28,2)</f>
        <v>0</v>
      </c>
      <c r="J28" s="103">
        <v>265</v>
      </c>
      <c r="K28" s="103">
        <f>IF(G28&gt;J28,FALSE,ROUND((G28*$I$9)+G28,2))</f>
        <v>0</v>
      </c>
    </row>
    <row r="29" spans="2:11" ht="30" customHeight="1">
      <c r="B29" s="16" t="s">
        <v>35</v>
      </c>
      <c r="C29" s="16">
        <v>72898</v>
      </c>
      <c r="D29" s="23" t="s">
        <v>90</v>
      </c>
      <c r="E29" s="17" t="s">
        <v>5</v>
      </c>
      <c r="F29" s="40">
        <v>3.64</v>
      </c>
      <c r="G29" s="98"/>
      <c r="H29" s="24">
        <f t="shared" si="4"/>
        <v>0</v>
      </c>
      <c r="I29" s="21">
        <f t="shared" ref="I29:I30" si="5">ROUND(F29*H29,2)</f>
        <v>0</v>
      </c>
      <c r="J29" s="103">
        <v>3.7</v>
      </c>
      <c r="K29" s="103">
        <f t="shared" ref="K29:K30" si="6">IF(G29&gt;J29,FALSE,ROUND((G29*$I$9)+G29,2))</f>
        <v>0</v>
      </c>
    </row>
    <row r="30" spans="2:11" ht="30" customHeight="1">
      <c r="B30" s="16" t="s">
        <v>36</v>
      </c>
      <c r="C30" s="14">
        <v>95287</v>
      </c>
      <c r="D30" s="38" t="s">
        <v>87</v>
      </c>
      <c r="E30" s="17" t="s">
        <v>5</v>
      </c>
      <c r="F30" s="41">
        <v>3.64</v>
      </c>
      <c r="G30" s="98"/>
      <c r="H30" s="24">
        <f t="shared" si="4"/>
        <v>0</v>
      </c>
      <c r="I30" s="21">
        <f t="shared" si="5"/>
        <v>0</v>
      </c>
      <c r="J30" s="103">
        <v>3.3</v>
      </c>
      <c r="K30" s="103">
        <f t="shared" si="6"/>
        <v>0</v>
      </c>
    </row>
    <row r="31" spans="2:11" ht="9" customHeight="1" thickBot="1"/>
    <row r="32" spans="2:11" ht="17.25" customHeight="1" thickBot="1">
      <c r="B32" s="32" t="s">
        <v>3</v>
      </c>
      <c r="C32" s="33"/>
      <c r="D32" s="34" t="s">
        <v>147</v>
      </c>
      <c r="E32" s="35"/>
      <c r="F32" s="35"/>
      <c r="G32" s="35"/>
      <c r="H32" s="35"/>
      <c r="I32" s="36">
        <f>ROUND(SUM(I33:I40),2)</f>
        <v>0</v>
      </c>
    </row>
    <row r="33" spans="2:11" ht="29.25" customHeight="1">
      <c r="B33" s="16" t="s">
        <v>41</v>
      </c>
      <c r="C33" s="16">
        <v>72961</v>
      </c>
      <c r="D33" s="23" t="s">
        <v>99</v>
      </c>
      <c r="E33" s="17" t="s">
        <v>6</v>
      </c>
      <c r="F33" s="40">
        <v>1558.69</v>
      </c>
      <c r="G33" s="98"/>
      <c r="H33" s="24">
        <f t="shared" ref="H33:H40" si="7">K33</f>
        <v>0</v>
      </c>
      <c r="I33" s="21">
        <f t="shared" ref="I33" si="8">ROUND(F33*H33,2)</f>
        <v>0</v>
      </c>
      <c r="J33" s="103">
        <v>1.24</v>
      </c>
      <c r="K33" s="103">
        <f>IF(G33&gt;J33,FALSE,ROUND((G33*$I$9)+G33,2))</f>
        <v>0</v>
      </c>
    </row>
    <row r="34" spans="2:11" ht="24.95" customHeight="1">
      <c r="B34" s="16" t="s">
        <v>91</v>
      </c>
      <c r="C34" s="16" t="s">
        <v>27</v>
      </c>
      <c r="D34" s="23" t="s">
        <v>100</v>
      </c>
      <c r="E34" s="17" t="s">
        <v>5</v>
      </c>
      <c r="F34" s="40">
        <v>62.35</v>
      </c>
      <c r="G34" s="98"/>
      <c r="H34" s="24">
        <f t="shared" si="7"/>
        <v>0</v>
      </c>
      <c r="I34" s="21">
        <f t="shared" ref="I34" si="9">ROUND(F34*H34,2)</f>
        <v>0</v>
      </c>
      <c r="J34" s="103">
        <v>28.01</v>
      </c>
      <c r="K34" s="103">
        <f t="shared" ref="K34:K40" si="10">IF(G34&gt;J34,FALSE,ROUND((G34*$I$9)+G34,2))</f>
        <v>0</v>
      </c>
    </row>
    <row r="35" spans="2:11" ht="27.75" customHeight="1">
      <c r="B35" s="16" t="s">
        <v>92</v>
      </c>
      <c r="C35" s="16" t="s">
        <v>98</v>
      </c>
      <c r="D35" s="23" t="s">
        <v>102</v>
      </c>
      <c r="E35" s="17" t="s">
        <v>6</v>
      </c>
      <c r="F35" s="40">
        <v>1558.69</v>
      </c>
      <c r="G35" s="98"/>
      <c r="H35" s="24">
        <f t="shared" si="7"/>
        <v>0</v>
      </c>
      <c r="I35" s="21">
        <f t="shared" ref="I35:I38" si="11">ROUND(F35*H35,2)</f>
        <v>0</v>
      </c>
      <c r="J35" s="103">
        <v>0.22</v>
      </c>
      <c r="K35" s="103">
        <f t="shared" si="10"/>
        <v>0</v>
      </c>
    </row>
    <row r="36" spans="2:11" ht="27.75" customHeight="1">
      <c r="B36" s="16" t="s">
        <v>93</v>
      </c>
      <c r="C36" s="16">
        <v>73711</v>
      </c>
      <c r="D36" s="23" t="s">
        <v>103</v>
      </c>
      <c r="E36" s="17" t="s">
        <v>5</v>
      </c>
      <c r="F36" s="40">
        <v>311.74</v>
      </c>
      <c r="G36" s="98"/>
      <c r="H36" s="24">
        <f t="shared" si="7"/>
        <v>0</v>
      </c>
      <c r="I36" s="21">
        <f t="shared" si="11"/>
        <v>0</v>
      </c>
      <c r="J36" s="103">
        <v>96.84</v>
      </c>
      <c r="K36" s="103">
        <f t="shared" si="10"/>
        <v>0</v>
      </c>
    </row>
    <row r="37" spans="2:11" ht="27.75" customHeight="1">
      <c r="B37" s="16" t="s">
        <v>94</v>
      </c>
      <c r="C37" s="16">
        <v>72887</v>
      </c>
      <c r="D37" s="23" t="s">
        <v>101</v>
      </c>
      <c r="E37" s="17" t="s">
        <v>131</v>
      </c>
      <c r="F37" s="40">
        <v>5106.28</v>
      </c>
      <c r="G37" s="98"/>
      <c r="H37" s="24">
        <f t="shared" si="7"/>
        <v>0</v>
      </c>
      <c r="I37" s="21">
        <f t="shared" si="11"/>
        <v>0</v>
      </c>
      <c r="J37" s="103">
        <v>0.92</v>
      </c>
      <c r="K37" s="103">
        <f t="shared" si="10"/>
        <v>0</v>
      </c>
    </row>
    <row r="38" spans="2:11" ht="27.75" customHeight="1">
      <c r="B38" s="16" t="s">
        <v>95</v>
      </c>
      <c r="C38" s="16" t="s">
        <v>31</v>
      </c>
      <c r="D38" s="23" t="s">
        <v>104</v>
      </c>
      <c r="E38" s="17" t="s">
        <v>6</v>
      </c>
      <c r="F38" s="40">
        <v>1545.35</v>
      </c>
      <c r="G38" s="98"/>
      <c r="H38" s="24">
        <f t="shared" si="7"/>
        <v>0</v>
      </c>
      <c r="I38" s="21">
        <f t="shared" si="11"/>
        <v>0</v>
      </c>
      <c r="J38" s="103">
        <v>76.05</v>
      </c>
      <c r="K38" s="103">
        <f t="shared" si="10"/>
        <v>0</v>
      </c>
    </row>
    <row r="39" spans="2:11" ht="27.75" customHeight="1">
      <c r="B39" s="16" t="s">
        <v>96</v>
      </c>
      <c r="C39" s="16">
        <v>72843</v>
      </c>
      <c r="D39" s="23" t="s">
        <v>101</v>
      </c>
      <c r="E39" s="17" t="s">
        <v>37</v>
      </c>
      <c r="F39" s="40">
        <v>12869.67</v>
      </c>
      <c r="G39" s="98"/>
      <c r="H39" s="24">
        <f t="shared" ref="H39" si="12">K39</f>
        <v>0</v>
      </c>
      <c r="I39" s="21">
        <f t="shared" ref="I39" si="13">ROUND(F39*H39,2)</f>
        <v>0</v>
      </c>
      <c r="J39" s="103">
        <v>0.62</v>
      </c>
      <c r="K39" s="103">
        <f t="shared" ref="K39" si="14">IF(G39&gt;J39,FALSE,ROUND((G39*$I$9)+G39,2))</f>
        <v>0</v>
      </c>
    </row>
    <row r="40" spans="2:11" ht="27.75" customHeight="1">
      <c r="B40" s="16" t="s">
        <v>97</v>
      </c>
      <c r="C40" s="16">
        <v>72887</v>
      </c>
      <c r="D40" s="23" t="s">
        <v>101</v>
      </c>
      <c r="E40" s="17" t="s">
        <v>131</v>
      </c>
      <c r="F40" s="40">
        <v>2596.3000000000002</v>
      </c>
      <c r="G40" s="98"/>
      <c r="H40" s="24">
        <f t="shared" si="7"/>
        <v>0</v>
      </c>
      <c r="I40" s="21">
        <f t="shared" ref="I40" si="15">ROUND(F40*H40,2)</f>
        <v>0</v>
      </c>
      <c r="J40" s="103">
        <v>0.92</v>
      </c>
      <c r="K40" s="103">
        <f t="shared" si="10"/>
        <v>0</v>
      </c>
    </row>
    <row r="41" spans="2:11" ht="9" customHeight="1" thickBot="1"/>
    <row r="42" spans="2:11" ht="17.25" customHeight="1" thickBot="1">
      <c r="B42" s="32" t="s">
        <v>4</v>
      </c>
      <c r="C42" s="33"/>
      <c r="D42" s="34" t="s">
        <v>148</v>
      </c>
      <c r="E42" s="35"/>
      <c r="F42" s="35"/>
      <c r="G42" s="35"/>
      <c r="H42" s="35"/>
      <c r="I42" s="36">
        <f>ROUND(SUM(I43:I55),2)</f>
        <v>0</v>
      </c>
    </row>
    <row r="43" spans="2:11" ht="30.75" customHeight="1">
      <c r="B43" s="22" t="s">
        <v>105</v>
      </c>
      <c r="C43" s="16">
        <v>94097</v>
      </c>
      <c r="D43" s="38" t="s">
        <v>132</v>
      </c>
      <c r="E43" s="15" t="s">
        <v>6</v>
      </c>
      <c r="F43" s="42">
        <v>1077.6099999999999</v>
      </c>
      <c r="G43" s="98"/>
      <c r="H43" s="24">
        <f t="shared" ref="H43:H47" si="16">K43</f>
        <v>0</v>
      </c>
      <c r="I43" s="21">
        <f t="shared" ref="I43" si="17">ROUND(F43*H43,2)</f>
        <v>0</v>
      </c>
      <c r="J43" s="103">
        <v>5.53</v>
      </c>
      <c r="K43" s="103">
        <f t="shared" ref="K43:K47" si="18">IF(G43&gt;J43,FALSE,ROUND((G43*$I$9)+G43,2))</f>
        <v>0</v>
      </c>
    </row>
    <row r="44" spans="2:11" ht="30.75" customHeight="1">
      <c r="B44" s="22" t="s">
        <v>45</v>
      </c>
      <c r="C44" s="16" t="s">
        <v>32</v>
      </c>
      <c r="D44" s="38" t="s">
        <v>106</v>
      </c>
      <c r="E44" s="17" t="s">
        <v>5</v>
      </c>
      <c r="F44" s="42">
        <v>107.76</v>
      </c>
      <c r="G44" s="98"/>
      <c r="H44" s="24">
        <f t="shared" si="16"/>
        <v>0</v>
      </c>
      <c r="I44" s="21">
        <f t="shared" ref="I44:I47" si="19">ROUND(F44*H44,2)</f>
        <v>0</v>
      </c>
      <c r="J44" s="103">
        <v>114.74</v>
      </c>
      <c r="K44" s="103">
        <f t="shared" si="18"/>
        <v>0</v>
      </c>
    </row>
    <row r="45" spans="2:11" ht="27.75" customHeight="1">
      <c r="B45" s="22" t="s">
        <v>46</v>
      </c>
      <c r="C45" s="16">
        <v>72887</v>
      </c>
      <c r="D45" s="23" t="s">
        <v>101</v>
      </c>
      <c r="E45" s="17" t="s">
        <v>131</v>
      </c>
      <c r="F45" s="40">
        <v>1765.13</v>
      </c>
      <c r="G45" s="98"/>
      <c r="H45" s="24">
        <f t="shared" si="16"/>
        <v>0</v>
      </c>
      <c r="I45" s="21">
        <f t="shared" si="19"/>
        <v>0</v>
      </c>
      <c r="J45" s="103">
        <v>0.92</v>
      </c>
      <c r="K45" s="103">
        <f t="shared" si="18"/>
        <v>0</v>
      </c>
    </row>
    <row r="46" spans="2:11" ht="27.75" customHeight="1">
      <c r="B46" s="22" t="s">
        <v>47</v>
      </c>
      <c r="C46" s="16" t="s">
        <v>98</v>
      </c>
      <c r="D46" s="23" t="s">
        <v>102</v>
      </c>
      <c r="E46" s="17" t="s">
        <v>6</v>
      </c>
      <c r="F46" s="40"/>
      <c r="G46" s="98"/>
      <c r="H46" s="24">
        <f t="shared" si="16"/>
        <v>0</v>
      </c>
      <c r="I46" s="21">
        <f t="shared" si="19"/>
        <v>0</v>
      </c>
      <c r="J46" s="103">
        <v>0.22</v>
      </c>
      <c r="K46" s="103">
        <f t="shared" si="18"/>
        <v>0</v>
      </c>
    </row>
    <row r="47" spans="2:11" ht="40.5" customHeight="1">
      <c r="B47" s="22" t="s">
        <v>133</v>
      </c>
      <c r="C47" s="14">
        <v>94996</v>
      </c>
      <c r="D47" s="38" t="s">
        <v>137</v>
      </c>
      <c r="E47" s="15" t="s">
        <v>6</v>
      </c>
      <c r="F47" s="41">
        <v>896.89</v>
      </c>
      <c r="G47" s="98"/>
      <c r="H47" s="24">
        <f t="shared" si="16"/>
        <v>0</v>
      </c>
      <c r="I47" s="21">
        <f t="shared" si="19"/>
        <v>0</v>
      </c>
      <c r="J47" s="103">
        <v>80.62</v>
      </c>
      <c r="K47" s="103">
        <f t="shared" si="18"/>
        <v>0</v>
      </c>
    </row>
    <row r="48" spans="2:11" ht="27.75" customHeight="1">
      <c r="B48" s="22" t="s">
        <v>134</v>
      </c>
      <c r="C48" s="16">
        <v>72887</v>
      </c>
      <c r="D48" s="23" t="s">
        <v>101</v>
      </c>
      <c r="E48" s="17" t="s">
        <v>131</v>
      </c>
      <c r="F48" s="40">
        <v>1190.98</v>
      </c>
      <c r="G48" s="98"/>
      <c r="H48" s="24">
        <f t="shared" ref="H48" si="20">K48</f>
        <v>0</v>
      </c>
      <c r="I48" s="21">
        <f t="shared" ref="I48" si="21">ROUND(F48*H48,2)</f>
        <v>0</v>
      </c>
      <c r="J48" s="103">
        <v>0.92</v>
      </c>
      <c r="K48" s="103">
        <f t="shared" ref="K48" si="22">IF(G48&gt;J48,FALSE,ROUND((G48*$I$9)+G48,2))</f>
        <v>0</v>
      </c>
    </row>
    <row r="49" spans="2:11" ht="27.75" customHeight="1">
      <c r="B49" s="22" t="s">
        <v>135</v>
      </c>
      <c r="C49" s="16">
        <v>72887</v>
      </c>
      <c r="D49" s="23" t="s">
        <v>101</v>
      </c>
      <c r="E49" s="17" t="s">
        <v>131</v>
      </c>
      <c r="F49" s="40">
        <v>801.86</v>
      </c>
      <c r="G49" s="98"/>
      <c r="H49" s="24">
        <f t="shared" ref="H49:H51" si="23">K49</f>
        <v>0</v>
      </c>
      <c r="I49" s="21">
        <f t="shared" ref="I49:I51" si="24">ROUND(F49*H49,2)</f>
        <v>0</v>
      </c>
      <c r="J49" s="103">
        <v>0.92</v>
      </c>
      <c r="K49" s="103">
        <f t="shared" ref="K49:K51" si="25">IF(G49&gt;J49,FALSE,ROUND((G49*$I$9)+G49,2))</f>
        <v>0</v>
      </c>
    </row>
    <row r="50" spans="2:11" ht="43.5" customHeight="1">
      <c r="B50" s="22" t="s">
        <v>136</v>
      </c>
      <c r="C50" s="16" t="s">
        <v>39</v>
      </c>
      <c r="D50" s="23" t="s">
        <v>111</v>
      </c>
      <c r="E50" s="17" t="s">
        <v>6</v>
      </c>
      <c r="F50" s="40">
        <v>103.67</v>
      </c>
      <c r="G50" s="98"/>
      <c r="H50" s="24">
        <f t="shared" si="23"/>
        <v>0</v>
      </c>
      <c r="I50" s="21">
        <f t="shared" si="24"/>
        <v>0</v>
      </c>
      <c r="J50" s="103">
        <v>77.03</v>
      </c>
      <c r="K50" s="103">
        <f t="shared" si="25"/>
        <v>0</v>
      </c>
    </row>
    <row r="51" spans="2:11" ht="44.1" customHeight="1">
      <c r="B51" s="22" t="s">
        <v>138</v>
      </c>
      <c r="C51" s="16">
        <v>94962</v>
      </c>
      <c r="D51" s="38" t="s">
        <v>109</v>
      </c>
      <c r="E51" s="17" t="s">
        <v>5</v>
      </c>
      <c r="F51" s="42">
        <v>5.18</v>
      </c>
      <c r="G51" s="98"/>
      <c r="H51" s="24">
        <f t="shared" si="23"/>
        <v>0</v>
      </c>
      <c r="I51" s="21">
        <f t="shared" si="24"/>
        <v>0</v>
      </c>
      <c r="J51" s="103">
        <v>261.14999999999998</v>
      </c>
      <c r="K51" s="103">
        <f t="shared" si="25"/>
        <v>0</v>
      </c>
    </row>
    <row r="52" spans="2:11" ht="27.75" customHeight="1">
      <c r="B52" s="22" t="s">
        <v>139</v>
      </c>
      <c r="C52" s="16">
        <v>72887</v>
      </c>
      <c r="D52" s="23" t="s">
        <v>101</v>
      </c>
      <c r="E52" s="17" t="s">
        <v>131</v>
      </c>
      <c r="F52" s="40">
        <v>62.3</v>
      </c>
      <c r="G52" s="98"/>
      <c r="H52" s="24">
        <f t="shared" ref="H52:H54" si="26">K52</f>
        <v>0</v>
      </c>
      <c r="I52" s="21">
        <f t="shared" ref="I52:I54" si="27">ROUND(F52*H52,2)</f>
        <v>0</v>
      </c>
      <c r="J52" s="103">
        <v>0.92</v>
      </c>
      <c r="K52" s="103">
        <f t="shared" ref="K52:K54" si="28">IF(G52&gt;J52,FALSE,ROUND((G52*$I$9)+G52,2))</f>
        <v>0</v>
      </c>
    </row>
    <row r="53" spans="2:11" ht="27.75" customHeight="1">
      <c r="B53" s="22" t="s">
        <v>140</v>
      </c>
      <c r="C53" s="16">
        <v>72887</v>
      </c>
      <c r="D53" s="23" t="s">
        <v>101</v>
      </c>
      <c r="E53" s="17" t="s">
        <v>131</v>
      </c>
      <c r="F53" s="40">
        <v>37.799999999999997</v>
      </c>
      <c r="G53" s="98"/>
      <c r="H53" s="24">
        <f t="shared" si="26"/>
        <v>0</v>
      </c>
      <c r="I53" s="21">
        <f t="shared" si="27"/>
        <v>0</v>
      </c>
      <c r="J53" s="103">
        <v>0.92</v>
      </c>
      <c r="K53" s="103">
        <f t="shared" si="28"/>
        <v>0</v>
      </c>
    </row>
    <row r="54" spans="2:11" ht="44.1" customHeight="1">
      <c r="B54" s="22" t="s">
        <v>141</v>
      </c>
      <c r="C54" s="16">
        <v>87680</v>
      </c>
      <c r="D54" s="38" t="s">
        <v>110</v>
      </c>
      <c r="E54" s="15" t="s">
        <v>6</v>
      </c>
      <c r="F54" s="42">
        <v>103.67</v>
      </c>
      <c r="G54" s="98"/>
      <c r="H54" s="24">
        <f t="shared" si="26"/>
        <v>0</v>
      </c>
      <c r="I54" s="21">
        <f t="shared" si="27"/>
        <v>0</v>
      </c>
      <c r="J54" s="103">
        <v>30.28</v>
      </c>
      <c r="K54" s="103">
        <f t="shared" si="28"/>
        <v>0</v>
      </c>
    </row>
    <row r="55" spans="2:11" ht="27.75" customHeight="1">
      <c r="B55" s="22" t="s">
        <v>142</v>
      </c>
      <c r="C55" s="16">
        <v>72887</v>
      </c>
      <c r="D55" s="23" t="s">
        <v>101</v>
      </c>
      <c r="E55" s="17" t="s">
        <v>131</v>
      </c>
      <c r="F55" s="40">
        <v>2235.1</v>
      </c>
      <c r="G55" s="98"/>
      <c r="H55" s="24">
        <f t="shared" ref="H55" si="29">K55</f>
        <v>0</v>
      </c>
      <c r="I55" s="21">
        <f t="shared" ref="I55" si="30">ROUND(F55*H55,2)</f>
        <v>0</v>
      </c>
      <c r="J55" s="103">
        <v>0.92</v>
      </c>
      <c r="K55" s="103">
        <f t="shared" ref="K55" si="31">IF(G55&gt;J55,FALSE,ROUND((G55*$I$9)+G55,2))</f>
        <v>0</v>
      </c>
    </row>
    <row r="56" spans="2:11" ht="9" customHeight="1" thickBot="1">
      <c r="B56" s="7"/>
      <c r="C56" s="7"/>
      <c r="D56" s="10"/>
      <c r="E56" s="8"/>
      <c r="F56" s="9"/>
      <c r="G56" s="8"/>
      <c r="H56" s="8"/>
      <c r="I56" s="13"/>
    </row>
    <row r="57" spans="2:11" ht="17.25" customHeight="1" thickBot="1">
      <c r="B57" s="32" t="s">
        <v>11</v>
      </c>
      <c r="C57" s="33"/>
      <c r="D57" s="34" t="s">
        <v>112</v>
      </c>
      <c r="E57" s="35"/>
      <c r="F57" s="35"/>
      <c r="G57" s="35"/>
      <c r="H57" s="35"/>
      <c r="I57" s="36">
        <f>ROUND(SUM(I58:I61),2)</f>
        <v>0</v>
      </c>
    </row>
    <row r="58" spans="2:11" ht="67.5" customHeight="1">
      <c r="B58" s="22" t="s">
        <v>107</v>
      </c>
      <c r="C58" s="16">
        <v>94273</v>
      </c>
      <c r="D58" s="38" t="s">
        <v>115</v>
      </c>
      <c r="E58" s="15" t="s">
        <v>20</v>
      </c>
      <c r="F58" s="42">
        <v>629.46</v>
      </c>
      <c r="G58" s="98"/>
      <c r="H58" s="24">
        <f t="shared" ref="H58:H61" si="32">K58</f>
        <v>0</v>
      </c>
      <c r="I58" s="21">
        <f t="shared" ref="I58:I61" si="33">ROUND(F58*H58,2)</f>
        <v>0</v>
      </c>
      <c r="J58" s="103">
        <v>35.380000000000003</v>
      </c>
      <c r="K58" s="103">
        <f t="shared" ref="K58:K61" si="34">IF(G58&gt;J58,FALSE,ROUND((G58*$I$9)+G58,2))</f>
        <v>0</v>
      </c>
    </row>
    <row r="59" spans="2:11" ht="30.75" customHeight="1">
      <c r="B59" s="22" t="s">
        <v>108</v>
      </c>
      <c r="C59" s="16">
        <v>72843</v>
      </c>
      <c r="D59" s="38" t="s">
        <v>101</v>
      </c>
      <c r="E59" s="17" t="s">
        <v>37</v>
      </c>
      <c r="F59" s="42"/>
      <c r="G59" s="98"/>
      <c r="H59" s="24">
        <f t="shared" si="32"/>
        <v>0</v>
      </c>
      <c r="I59" s="21">
        <f t="shared" si="33"/>
        <v>0</v>
      </c>
      <c r="J59" s="103">
        <v>0.62</v>
      </c>
      <c r="K59" s="103">
        <f t="shared" si="34"/>
        <v>0</v>
      </c>
    </row>
    <row r="60" spans="2:11" ht="67.5" customHeight="1">
      <c r="B60" s="22" t="s">
        <v>48</v>
      </c>
      <c r="C60" s="16">
        <v>94274</v>
      </c>
      <c r="D60" s="38" t="s">
        <v>116</v>
      </c>
      <c r="E60" s="15" t="s">
        <v>20</v>
      </c>
      <c r="F60" s="42">
        <v>17.760000000000002</v>
      </c>
      <c r="G60" s="98"/>
      <c r="H60" s="24">
        <f t="shared" si="32"/>
        <v>0</v>
      </c>
      <c r="I60" s="21">
        <f t="shared" ref="I60" si="35">ROUND(F60*H60,2)</f>
        <v>0</v>
      </c>
      <c r="J60" s="103">
        <v>39.01</v>
      </c>
      <c r="K60" s="103">
        <f t="shared" si="34"/>
        <v>0</v>
      </c>
    </row>
    <row r="61" spans="2:11" ht="30" customHeight="1">
      <c r="B61" s="22" t="s">
        <v>49</v>
      </c>
      <c r="C61" s="14">
        <v>72843</v>
      </c>
      <c r="D61" s="38" t="s">
        <v>101</v>
      </c>
      <c r="E61" s="17" t="s">
        <v>37</v>
      </c>
      <c r="F61" s="41"/>
      <c r="G61" s="98"/>
      <c r="H61" s="24">
        <f t="shared" si="32"/>
        <v>0</v>
      </c>
      <c r="I61" s="21">
        <f t="shared" si="33"/>
        <v>0</v>
      </c>
      <c r="J61" s="103">
        <v>0.62</v>
      </c>
      <c r="K61" s="103">
        <f t="shared" si="34"/>
        <v>0</v>
      </c>
    </row>
    <row r="62" spans="2:11" ht="9" customHeight="1" thickBot="1">
      <c r="B62" s="7"/>
      <c r="C62" s="7"/>
      <c r="D62" s="10"/>
      <c r="E62" s="8"/>
      <c r="F62" s="9"/>
      <c r="G62" s="8"/>
      <c r="H62" s="8"/>
      <c r="I62" s="13"/>
    </row>
    <row r="63" spans="2:11" ht="17.25" customHeight="1" thickBot="1">
      <c r="B63" s="32" t="s">
        <v>12</v>
      </c>
      <c r="C63" s="33"/>
      <c r="D63" s="34" t="s">
        <v>117</v>
      </c>
      <c r="E63" s="35"/>
      <c r="F63" s="35"/>
      <c r="G63" s="35"/>
      <c r="H63" s="35"/>
      <c r="I63" s="36">
        <f>ROUND(SUM(I64:I70),2)</f>
        <v>0</v>
      </c>
    </row>
    <row r="64" spans="2:11" ht="30" customHeight="1">
      <c r="B64" s="16" t="s">
        <v>113</v>
      </c>
      <c r="C64" s="14" t="s">
        <v>38</v>
      </c>
      <c r="D64" s="38" t="s">
        <v>119</v>
      </c>
      <c r="E64" s="17" t="s">
        <v>6</v>
      </c>
      <c r="F64" s="41">
        <v>112.16</v>
      </c>
      <c r="G64" s="98"/>
      <c r="H64" s="24">
        <f t="shared" ref="H64:H70" si="36">K64</f>
        <v>0</v>
      </c>
      <c r="I64" s="21">
        <f t="shared" ref="I64:I66" si="37">ROUND(F64*H64,2)</f>
        <v>0</v>
      </c>
      <c r="J64" s="103">
        <v>21.7</v>
      </c>
      <c r="K64" s="103">
        <f t="shared" ref="K64:K70" si="38">IF(G64&gt;J64,FALSE,ROUND((G64*$I$9)+G64,2))</f>
        <v>0</v>
      </c>
    </row>
    <row r="65" spans="2:11" ht="22.5" customHeight="1">
      <c r="B65" s="16" t="s">
        <v>114</v>
      </c>
      <c r="C65" s="16" t="s">
        <v>40</v>
      </c>
      <c r="D65" s="38" t="s">
        <v>120</v>
      </c>
      <c r="E65" s="15" t="s">
        <v>20</v>
      </c>
      <c r="F65" s="42">
        <v>66.72</v>
      </c>
      <c r="G65" s="98"/>
      <c r="H65" s="24">
        <f t="shared" si="36"/>
        <v>0</v>
      </c>
      <c r="I65" s="21">
        <f t="shared" si="37"/>
        <v>0</v>
      </c>
      <c r="J65" s="103">
        <v>30.36</v>
      </c>
      <c r="K65" s="103">
        <f t="shared" si="38"/>
        <v>0</v>
      </c>
    </row>
    <row r="66" spans="2:11" ht="30" customHeight="1">
      <c r="B66" s="16" t="s">
        <v>50</v>
      </c>
      <c r="C66" s="14" t="s">
        <v>118</v>
      </c>
      <c r="D66" s="38" t="s">
        <v>123</v>
      </c>
      <c r="E66" s="17" t="s">
        <v>19</v>
      </c>
      <c r="F66" s="41">
        <v>3</v>
      </c>
      <c r="G66" s="98"/>
      <c r="H66" s="24">
        <f t="shared" ref="H66" si="39">K66</f>
        <v>0</v>
      </c>
      <c r="I66" s="21">
        <f t="shared" si="37"/>
        <v>0</v>
      </c>
      <c r="J66" s="103">
        <v>120.32</v>
      </c>
      <c r="K66" s="103">
        <f t="shared" ref="K66" si="40">IF(G66&gt;J66,FALSE,ROUND((G66*$I$9)+G66,2))</f>
        <v>0</v>
      </c>
    </row>
    <row r="67" spans="2:11" ht="30" customHeight="1">
      <c r="B67" s="16" t="s">
        <v>51</v>
      </c>
      <c r="C67" s="14" t="s">
        <v>42</v>
      </c>
      <c r="D67" s="38" t="s">
        <v>121</v>
      </c>
      <c r="E67" s="17" t="s">
        <v>19</v>
      </c>
      <c r="F67" s="41">
        <v>6</v>
      </c>
      <c r="G67" s="98"/>
      <c r="H67" s="24">
        <f t="shared" si="36"/>
        <v>0</v>
      </c>
      <c r="I67" s="21">
        <f t="shared" ref="I67:I69" si="41">ROUND(F67*H67,2)</f>
        <v>0</v>
      </c>
      <c r="J67" s="103">
        <v>110.23</v>
      </c>
      <c r="K67" s="103">
        <f t="shared" si="38"/>
        <v>0</v>
      </c>
    </row>
    <row r="68" spans="2:11" ht="36" customHeight="1">
      <c r="B68" s="16" t="s">
        <v>143</v>
      </c>
      <c r="C68" s="16" t="s">
        <v>43</v>
      </c>
      <c r="D68" s="38" t="s">
        <v>122</v>
      </c>
      <c r="E68" s="15" t="s">
        <v>19</v>
      </c>
      <c r="F68" s="42">
        <v>11</v>
      </c>
      <c r="G68" s="98"/>
      <c r="H68" s="24">
        <f t="shared" si="36"/>
        <v>0</v>
      </c>
      <c r="I68" s="21">
        <f t="shared" si="41"/>
        <v>0</v>
      </c>
      <c r="J68" s="103">
        <v>165.21</v>
      </c>
      <c r="K68" s="103">
        <f t="shared" si="38"/>
        <v>0</v>
      </c>
    </row>
    <row r="69" spans="2:11" ht="33" customHeight="1">
      <c r="B69" s="16" t="s">
        <v>144</v>
      </c>
      <c r="C69" s="16" t="s">
        <v>44</v>
      </c>
      <c r="D69" s="38" t="s">
        <v>124</v>
      </c>
      <c r="E69" s="15" t="s">
        <v>5</v>
      </c>
      <c r="F69" s="42">
        <v>0.9</v>
      </c>
      <c r="G69" s="98"/>
      <c r="H69" s="24">
        <f t="shared" si="36"/>
        <v>0</v>
      </c>
      <c r="I69" s="21">
        <f t="shared" si="41"/>
        <v>0</v>
      </c>
      <c r="J69" s="103">
        <v>468.74</v>
      </c>
      <c r="K69" s="103">
        <f t="shared" si="38"/>
        <v>0</v>
      </c>
    </row>
    <row r="70" spans="2:11" ht="44.1" customHeight="1">
      <c r="B70" s="16" t="s">
        <v>145</v>
      </c>
      <c r="C70" s="16" t="s">
        <v>18</v>
      </c>
      <c r="D70" s="38" t="s">
        <v>52</v>
      </c>
      <c r="E70" s="15" t="s">
        <v>6</v>
      </c>
      <c r="F70" s="42">
        <v>7.21</v>
      </c>
      <c r="G70" s="98"/>
      <c r="H70" s="24">
        <f t="shared" si="36"/>
        <v>0</v>
      </c>
      <c r="I70" s="21">
        <f t="shared" ref="I70" si="42">ROUND(F70*H70,2)</f>
        <v>0</v>
      </c>
      <c r="J70" s="103">
        <v>16.41</v>
      </c>
      <c r="K70" s="103">
        <f t="shared" si="38"/>
        <v>0</v>
      </c>
    </row>
    <row r="71" spans="2:11" ht="9" customHeight="1"/>
  </sheetData>
  <sheetProtection password="C02A" sheet="1" objects="1" scenarios="1"/>
  <protectedRanges>
    <protectedRange sqref="B7:F9" name="Intervalo2"/>
    <protectedRange sqref="G17:G20 G23:G25 G58:G61 G28:G30 G43:G55 G33:G40 G64:G70" name="Intervalo1"/>
  </protectedRanges>
  <mergeCells count="12">
    <mergeCell ref="B11:I11"/>
    <mergeCell ref="G12:I12"/>
    <mergeCell ref="B2:I2"/>
    <mergeCell ref="B3:I3"/>
    <mergeCell ref="B4:I4"/>
    <mergeCell ref="B7:F7"/>
    <mergeCell ref="B8:F8"/>
    <mergeCell ref="B9:F9"/>
    <mergeCell ref="B5:C5"/>
    <mergeCell ref="D5:F5"/>
    <mergeCell ref="G5:I5"/>
    <mergeCell ref="G7:I7"/>
  </mergeCells>
  <phoneticPr fontId="5" type="noConversion"/>
  <conditionalFormatting sqref="F13:H13">
    <cfRule type="cellIs" dxfId="0" priority="5" stopIfTrue="1" operator="equal">
      <formula>0</formula>
    </cfRule>
  </conditionalFormatting>
  <printOptions horizontalCentered="1"/>
  <pageMargins left="0.43307086614173229" right="0.19685039370078741" top="0.47244094488188981" bottom="0.95" header="0.31496062992125984" footer="0.19685039370078741"/>
  <pageSetup paperSize="9" scale="67" fitToHeight="2" orientation="portrait" verticalDpi="599" r:id="rId1"/>
  <headerFooter alignWithMargins="0"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1"/>
  <sheetViews>
    <sheetView view="pageBreakPreview" zoomScaleSheetLayoutView="100" workbookViewId="0">
      <selection activeCell="J31" sqref="J31"/>
    </sheetView>
  </sheetViews>
  <sheetFormatPr defaultRowHeight="12.75"/>
  <cols>
    <col min="1" max="1" width="1.140625" style="25" customWidth="1"/>
    <col min="2" max="2" width="7.28515625" style="25" customWidth="1"/>
    <col min="3" max="3" width="9.140625" style="25"/>
    <col min="4" max="4" width="33.85546875" style="25" customWidth="1"/>
    <col min="5" max="5" width="13.42578125" style="25" customWidth="1"/>
    <col min="6" max="6" width="7" style="25" customWidth="1"/>
    <col min="7" max="7" width="6.42578125" style="25" customWidth="1"/>
    <col min="8" max="8" width="10.85546875" style="25" customWidth="1"/>
    <col min="9" max="9" width="6.42578125" style="25" customWidth="1"/>
    <col min="10" max="10" width="12.28515625" style="25" customWidth="1"/>
    <col min="11" max="11" width="6.85546875" style="25" customWidth="1"/>
    <col min="12" max="12" width="12" style="25" customWidth="1"/>
    <col min="13" max="13" width="6.28515625" style="25" customWidth="1"/>
    <col min="14" max="14" width="12.140625" style="25" customWidth="1"/>
    <col min="15" max="15" width="6.28515625" style="25" customWidth="1"/>
    <col min="16" max="16" width="12.42578125" style="25" customWidth="1"/>
    <col min="17" max="17" width="6.28515625" style="25" customWidth="1"/>
    <col min="18" max="18" width="12.5703125" style="25" customWidth="1"/>
    <col min="19" max="19" width="0.85546875" style="25" customWidth="1"/>
    <col min="20" max="20" width="8" style="25" customWidth="1"/>
    <col min="21" max="16384" width="9.140625" style="25"/>
  </cols>
  <sheetData>
    <row r="1" spans="2:20" ht="10.15" customHeight="1" thickBot="1">
      <c r="B1" s="43"/>
      <c r="C1" s="44"/>
      <c r="D1" s="45"/>
      <c r="E1" s="44"/>
      <c r="F1" s="44"/>
      <c r="G1" s="44"/>
      <c r="H1" s="44"/>
      <c r="I1" s="46"/>
      <c r="J1" s="46"/>
      <c r="K1" s="44"/>
      <c r="L1" s="44"/>
      <c r="M1" s="46"/>
      <c r="N1" s="46"/>
      <c r="O1" s="44"/>
      <c r="P1" s="44"/>
      <c r="Q1" s="46"/>
      <c r="R1" s="46"/>
      <c r="S1" s="46"/>
    </row>
    <row r="2" spans="2:20" ht="32.25" customHeight="1">
      <c r="B2" s="132" t="s">
        <v>21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4"/>
      <c r="S2" s="46"/>
    </row>
    <row r="3" spans="2:20" ht="28.5" customHeight="1">
      <c r="B3" s="135" t="s">
        <v>22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7"/>
      <c r="S3" s="47"/>
    </row>
    <row r="4" spans="2:20" ht="24.75" customHeight="1" thickBot="1">
      <c r="B4" s="138" t="s">
        <v>23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64"/>
      <c r="S4" s="48"/>
    </row>
    <row r="5" spans="2:20" ht="30" customHeight="1" thickBot="1">
      <c r="B5" s="165" t="str">
        <f>'PLANILHA ORÇENTÁRIA'!B5:C5</f>
        <v>Nº CT: 1029362-55</v>
      </c>
      <c r="C5" s="166"/>
      <c r="D5" s="167"/>
      <c r="E5" s="168" t="s">
        <v>130</v>
      </c>
      <c r="F5" s="169"/>
      <c r="G5" s="169"/>
      <c r="H5" s="169"/>
      <c r="I5" s="169"/>
      <c r="J5" s="169"/>
      <c r="K5" s="169"/>
      <c r="L5" s="169"/>
      <c r="M5" s="169"/>
      <c r="N5" s="169"/>
      <c r="O5" s="170"/>
      <c r="P5" s="153" t="s">
        <v>125</v>
      </c>
      <c r="Q5" s="162"/>
      <c r="R5" s="163"/>
      <c r="S5" s="46"/>
    </row>
    <row r="6" spans="2:20" ht="10.5" customHeight="1" thickBot="1">
      <c r="B6" s="104"/>
      <c r="C6" s="104"/>
      <c r="D6" s="104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6"/>
      <c r="Q6" s="106"/>
      <c r="R6" s="106"/>
      <c r="S6" s="46"/>
    </row>
    <row r="7" spans="2:20" ht="17.25" customHeight="1">
      <c r="B7" s="109" t="str">
        <f>'PLANILHA ORÇENTÁRIA'!B7:F7</f>
        <v>EMPRESA:</v>
      </c>
      <c r="C7" s="112"/>
      <c r="D7" s="112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9" t="s">
        <v>57</v>
      </c>
      <c r="Q7" s="120"/>
      <c r="R7" s="121"/>
      <c r="S7" s="46"/>
    </row>
    <row r="8" spans="2:20" ht="17.25" customHeight="1" thickBot="1">
      <c r="B8" s="110" t="str">
        <f>'PLANILHA ORÇENTÁRIA'!B8:F8</f>
        <v>CNPJ:</v>
      </c>
      <c r="C8" s="107"/>
      <c r="D8" s="107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22" t="str">
        <f>'PLANILHA ORÇENTÁRIA'!G8</f>
        <v>05/2017</v>
      </c>
      <c r="Q8" s="123" t="str">
        <f>'PLANILHA ORÇENTÁRIA'!H8</f>
        <v>(DESONERADO)</v>
      </c>
      <c r="R8" s="124"/>
      <c r="S8" s="46"/>
    </row>
    <row r="9" spans="2:20" ht="17.25" customHeight="1" thickBot="1">
      <c r="B9" s="111" t="str">
        <f>'PLANILHA ORÇENTÁRIA'!B9:F9</f>
        <v>END.:</v>
      </c>
      <c r="C9" s="114"/>
      <c r="D9" s="114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25" t="str">
        <f>'PLANILHA ORÇENTÁRIA'!G9</f>
        <v>BDI (PADRÃO):</v>
      </c>
      <c r="Q9" s="126"/>
      <c r="R9" s="127">
        <f>'PLANILHA ORÇENTÁRIA'!I9</f>
        <v>0.2452</v>
      </c>
      <c r="S9" s="46"/>
    </row>
    <row r="10" spans="2:20" ht="12" customHeight="1" thickBot="1">
      <c r="B10" s="46"/>
      <c r="C10" s="46"/>
      <c r="D10" s="46"/>
      <c r="E10" s="46"/>
      <c r="F10" s="49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</row>
    <row r="11" spans="2:20" ht="26.45" customHeight="1" thickBot="1">
      <c r="B11" s="184" t="s">
        <v>59</v>
      </c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6"/>
      <c r="S11" s="46"/>
    </row>
    <row r="12" spans="2:20" ht="12" customHeight="1" thickBot="1">
      <c r="B12" s="46"/>
      <c r="C12" s="46"/>
      <c r="D12" s="46"/>
      <c r="E12" s="46"/>
      <c r="F12" s="49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46"/>
    </row>
    <row r="13" spans="2:20" ht="13.5" thickBot="1">
      <c r="B13" s="51"/>
      <c r="C13" s="172" t="s">
        <v>71</v>
      </c>
      <c r="D13" s="173"/>
      <c r="E13" s="52"/>
      <c r="F13" s="53"/>
      <c r="G13" s="187" t="s">
        <v>60</v>
      </c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9"/>
      <c r="S13" s="46"/>
    </row>
    <row r="14" spans="2:20">
      <c r="B14" s="54" t="s">
        <v>72</v>
      </c>
      <c r="C14" s="174"/>
      <c r="D14" s="175"/>
      <c r="E14" s="55" t="s">
        <v>74</v>
      </c>
      <c r="F14" s="55" t="s">
        <v>75</v>
      </c>
      <c r="G14" s="194" t="s">
        <v>61</v>
      </c>
      <c r="H14" s="195"/>
      <c r="I14" s="190" t="s">
        <v>62</v>
      </c>
      <c r="J14" s="196"/>
      <c r="K14" s="190" t="s">
        <v>63</v>
      </c>
      <c r="L14" s="196"/>
      <c r="M14" s="190" t="s">
        <v>64</v>
      </c>
      <c r="N14" s="196"/>
      <c r="O14" s="190" t="s">
        <v>65</v>
      </c>
      <c r="P14" s="196"/>
      <c r="Q14" s="190" t="s">
        <v>66</v>
      </c>
      <c r="R14" s="191"/>
      <c r="S14" s="46"/>
    </row>
    <row r="15" spans="2:20" ht="13.5" thickBot="1">
      <c r="B15" s="56"/>
      <c r="C15" s="176"/>
      <c r="D15" s="177"/>
      <c r="E15" s="57" t="s">
        <v>73</v>
      </c>
      <c r="F15" s="57" t="s">
        <v>67</v>
      </c>
      <c r="G15" s="58" t="s">
        <v>67</v>
      </c>
      <c r="H15" s="58" t="s">
        <v>68</v>
      </c>
      <c r="I15" s="58" t="s">
        <v>67</v>
      </c>
      <c r="J15" s="58" t="s">
        <v>68</v>
      </c>
      <c r="K15" s="58" t="s">
        <v>67</v>
      </c>
      <c r="L15" s="58" t="s">
        <v>68</v>
      </c>
      <c r="M15" s="58" t="s">
        <v>67</v>
      </c>
      <c r="N15" s="58" t="s">
        <v>68</v>
      </c>
      <c r="O15" s="58" t="s">
        <v>67</v>
      </c>
      <c r="P15" s="58" t="s">
        <v>68</v>
      </c>
      <c r="Q15" s="58" t="s">
        <v>67</v>
      </c>
      <c r="R15" s="97" t="s">
        <v>68</v>
      </c>
      <c r="S15" s="46"/>
    </row>
    <row r="16" spans="2:20" ht="24.75" customHeight="1">
      <c r="B16" s="59">
        <v>1</v>
      </c>
      <c r="C16" s="192" t="str">
        <f>'PLANILHA ORÇENTÁRIA'!D15</f>
        <v>PAVIMENTAÇÃO - DISTRITO DE CAMPELO - RUA A</v>
      </c>
      <c r="D16" s="193"/>
      <c r="E16" s="60"/>
      <c r="F16" s="61"/>
      <c r="G16" s="62"/>
      <c r="H16" s="63"/>
      <c r="I16" s="62"/>
      <c r="J16" s="63"/>
      <c r="K16" s="62"/>
      <c r="L16" s="63"/>
      <c r="M16" s="62"/>
      <c r="N16" s="63"/>
      <c r="O16" s="62"/>
      <c r="P16" s="63"/>
      <c r="Q16" s="62"/>
      <c r="R16" s="64"/>
      <c r="S16" s="46"/>
      <c r="T16" s="65"/>
    </row>
    <row r="17" spans="1:20" ht="15" customHeight="1">
      <c r="B17" s="66" t="s">
        <v>0</v>
      </c>
      <c r="C17" s="182" t="str">
        <f>'PLANILHA ORÇENTÁRIA'!D16</f>
        <v>SERVIÇOS PRELIMINARES</v>
      </c>
      <c r="D17" s="183"/>
      <c r="E17" s="60">
        <f>'PLANILHA ORÇENTÁRIA'!I16</f>
        <v>0</v>
      </c>
      <c r="F17" s="61" t="e">
        <f>E17/E25*100</f>
        <v>#DIV/0!</v>
      </c>
      <c r="G17" s="99">
        <v>100</v>
      </c>
      <c r="H17" s="100">
        <f>G17*E17/100</f>
        <v>0</v>
      </c>
      <c r="I17" s="62"/>
      <c r="J17" s="63"/>
      <c r="K17" s="62"/>
      <c r="L17" s="63"/>
      <c r="M17" s="62"/>
      <c r="N17" s="63"/>
      <c r="O17" s="62"/>
      <c r="P17" s="63"/>
      <c r="Q17" s="62"/>
      <c r="R17" s="67"/>
      <c r="S17" s="46"/>
      <c r="T17" s="65"/>
    </row>
    <row r="18" spans="1:20" ht="15" customHeight="1">
      <c r="B18" s="66" t="s">
        <v>1</v>
      </c>
      <c r="C18" s="182" t="str">
        <f>'PLANILHA ORÇENTÁRIA'!D22</f>
        <v>MOVIMENTO DE TERRA</v>
      </c>
      <c r="D18" s="183"/>
      <c r="E18" s="68">
        <f>'PLANILHA ORÇENTÁRIA'!I22</f>
        <v>0</v>
      </c>
      <c r="F18" s="61" t="e">
        <f>E18/E25*100</f>
        <v>#DIV/0!</v>
      </c>
      <c r="G18" s="99">
        <v>100</v>
      </c>
      <c r="H18" s="101">
        <f t="shared" ref="H18:H19" si="0">G18*E18/100</f>
        <v>0</v>
      </c>
      <c r="I18" s="62"/>
      <c r="J18" s="70"/>
      <c r="K18" s="62"/>
      <c r="L18" s="63"/>
      <c r="M18" s="62"/>
      <c r="N18" s="63"/>
      <c r="O18" s="62"/>
      <c r="P18" s="63"/>
      <c r="Q18" s="62"/>
      <c r="R18" s="67"/>
      <c r="S18" s="46"/>
      <c r="T18" s="65"/>
    </row>
    <row r="19" spans="1:20" ht="15" customHeight="1">
      <c r="B19" s="66" t="s">
        <v>2</v>
      </c>
      <c r="C19" s="182" t="str">
        <f>'PLANILHA ORÇENTÁRIA'!D27</f>
        <v>DEMOLIÇÃO</v>
      </c>
      <c r="D19" s="183"/>
      <c r="E19" s="68">
        <f>'PLANILHA ORÇENTÁRIA'!I27</f>
        <v>0</v>
      </c>
      <c r="F19" s="61" t="e">
        <f>E19/E25*100</f>
        <v>#DIV/0!</v>
      </c>
      <c r="G19" s="99">
        <v>100</v>
      </c>
      <c r="H19" s="101">
        <f t="shared" si="0"/>
        <v>0</v>
      </c>
      <c r="I19" s="62"/>
      <c r="J19" s="70"/>
      <c r="K19" s="62"/>
      <c r="L19" s="63"/>
      <c r="M19" s="62"/>
      <c r="N19" s="63"/>
      <c r="O19" s="62"/>
      <c r="P19" s="63"/>
      <c r="Q19" s="62"/>
      <c r="R19" s="67"/>
      <c r="S19" s="46"/>
      <c r="T19" s="65"/>
    </row>
    <row r="20" spans="1:20" ht="15" customHeight="1">
      <c r="B20" s="66" t="s">
        <v>3</v>
      </c>
      <c r="C20" s="182" t="str">
        <f>'PLANILHA ORÇENTÁRIA'!D32</f>
        <v>ESTRUTURA E PAVIMENTAÇÃO DA PISTA DE ROLAMENTO</v>
      </c>
      <c r="D20" s="183"/>
      <c r="E20" s="69">
        <f>'PLANILHA ORÇENTÁRIA'!I32</f>
        <v>0</v>
      </c>
      <c r="F20" s="61" t="e">
        <f>E20/E25*100</f>
        <v>#DIV/0!</v>
      </c>
      <c r="G20" s="62"/>
      <c r="H20" s="70"/>
      <c r="I20" s="99">
        <v>20</v>
      </c>
      <c r="J20" s="101">
        <f t="shared" ref="J20:J22" si="1">I20*E20/100</f>
        <v>0</v>
      </c>
      <c r="K20" s="99">
        <v>20</v>
      </c>
      <c r="L20" s="100">
        <f t="shared" ref="L20:L22" si="2">K20*E20/100</f>
        <v>0</v>
      </c>
      <c r="M20" s="99">
        <v>20</v>
      </c>
      <c r="N20" s="100">
        <f t="shared" ref="N20:N22" si="3">M20*E20/100</f>
        <v>0</v>
      </c>
      <c r="O20" s="99">
        <v>20</v>
      </c>
      <c r="P20" s="100">
        <f t="shared" ref="P20:P23" si="4">O20*E20/100</f>
        <v>0</v>
      </c>
      <c r="Q20" s="99">
        <v>20</v>
      </c>
      <c r="R20" s="102">
        <f t="shared" ref="R20:R23" si="5">Q20*E20/100</f>
        <v>0</v>
      </c>
      <c r="S20" s="46"/>
      <c r="T20" s="65"/>
    </row>
    <row r="21" spans="1:20" ht="15" customHeight="1">
      <c r="B21" s="66" t="s">
        <v>4</v>
      </c>
      <c r="C21" s="182" t="str">
        <f>'PLANILHA ORÇENTÁRIA'!D42</f>
        <v>CALÇADAS</v>
      </c>
      <c r="D21" s="183"/>
      <c r="E21" s="69">
        <f>'PLANILHA ORÇENTÁRIA'!I42</f>
        <v>0</v>
      </c>
      <c r="F21" s="61" t="e">
        <f>E21/E25*100</f>
        <v>#DIV/0!</v>
      </c>
      <c r="G21" s="62"/>
      <c r="H21" s="70"/>
      <c r="I21" s="99">
        <v>20</v>
      </c>
      <c r="J21" s="101">
        <f t="shared" si="1"/>
        <v>0</v>
      </c>
      <c r="K21" s="99">
        <v>20</v>
      </c>
      <c r="L21" s="100">
        <f t="shared" si="2"/>
        <v>0</v>
      </c>
      <c r="M21" s="99">
        <v>20</v>
      </c>
      <c r="N21" s="100">
        <f t="shared" si="3"/>
        <v>0</v>
      </c>
      <c r="O21" s="99">
        <v>20</v>
      </c>
      <c r="P21" s="100">
        <f t="shared" si="4"/>
        <v>0</v>
      </c>
      <c r="Q21" s="99">
        <v>20</v>
      </c>
      <c r="R21" s="102">
        <f t="shared" si="5"/>
        <v>0</v>
      </c>
      <c r="S21" s="46"/>
      <c r="T21" s="65"/>
    </row>
    <row r="22" spans="1:20" ht="15" customHeight="1">
      <c r="B22" s="66" t="s">
        <v>11</v>
      </c>
      <c r="C22" s="182" t="str">
        <f>'PLANILHA ORÇENTÁRIA'!D57</f>
        <v>MEIO-FIO</v>
      </c>
      <c r="D22" s="183"/>
      <c r="E22" s="69">
        <f>'PLANILHA ORÇENTÁRIA'!I57</f>
        <v>0</v>
      </c>
      <c r="F22" s="61" t="e">
        <f>E22/E25*100</f>
        <v>#DIV/0!</v>
      </c>
      <c r="G22" s="62"/>
      <c r="H22" s="63"/>
      <c r="I22" s="99">
        <v>20</v>
      </c>
      <c r="J22" s="100">
        <f t="shared" si="1"/>
        <v>0</v>
      </c>
      <c r="K22" s="99">
        <v>20</v>
      </c>
      <c r="L22" s="100">
        <f t="shared" si="2"/>
        <v>0</v>
      </c>
      <c r="M22" s="99">
        <v>20</v>
      </c>
      <c r="N22" s="100">
        <f t="shared" si="3"/>
        <v>0</v>
      </c>
      <c r="O22" s="99">
        <v>20</v>
      </c>
      <c r="P22" s="100">
        <f t="shared" si="4"/>
        <v>0</v>
      </c>
      <c r="Q22" s="99">
        <v>20</v>
      </c>
      <c r="R22" s="102">
        <f t="shared" si="5"/>
        <v>0</v>
      </c>
      <c r="S22" s="46"/>
      <c r="T22" s="65"/>
    </row>
    <row r="23" spans="1:20" ht="15" customHeight="1" thickBot="1">
      <c r="B23" s="66" t="s">
        <v>12</v>
      </c>
      <c r="C23" s="182" t="str">
        <f>'PLANILHA ORÇENTÁRIA'!D63</f>
        <v>SINALIZAÇÃO VIÁRIA</v>
      </c>
      <c r="D23" s="183"/>
      <c r="E23" s="68">
        <f>'PLANILHA ORÇENTÁRIA'!I63</f>
        <v>0</v>
      </c>
      <c r="F23" s="61" t="e">
        <f>E23/E25*100</f>
        <v>#DIV/0!</v>
      </c>
      <c r="G23" s="62"/>
      <c r="H23" s="70"/>
      <c r="I23" s="62"/>
      <c r="J23" s="70"/>
      <c r="K23" s="62"/>
      <c r="L23" s="63"/>
      <c r="M23" s="62"/>
      <c r="N23" s="63"/>
      <c r="O23" s="99">
        <v>30</v>
      </c>
      <c r="P23" s="100">
        <f t="shared" si="4"/>
        <v>0</v>
      </c>
      <c r="Q23" s="99">
        <v>70</v>
      </c>
      <c r="R23" s="102">
        <f t="shared" si="5"/>
        <v>0</v>
      </c>
      <c r="S23" s="46"/>
      <c r="T23" s="65"/>
    </row>
    <row r="24" spans="1:20" ht="9" customHeight="1" thickBot="1">
      <c r="A24" s="71"/>
      <c r="B24" s="72"/>
      <c r="C24" s="73"/>
      <c r="D24" s="73"/>
      <c r="E24" s="74"/>
      <c r="F24" s="75"/>
      <c r="G24" s="76"/>
      <c r="H24" s="77"/>
      <c r="I24" s="78"/>
      <c r="J24" s="79"/>
      <c r="K24" s="76"/>
      <c r="L24" s="77"/>
      <c r="M24" s="78"/>
      <c r="N24" s="79"/>
      <c r="O24" s="76"/>
      <c r="P24" s="77"/>
      <c r="Q24" s="78"/>
      <c r="R24" s="79"/>
      <c r="S24" s="46"/>
    </row>
    <row r="25" spans="1:20" ht="16.5" customHeight="1" thickBot="1">
      <c r="B25" s="80"/>
      <c r="C25" s="81"/>
      <c r="D25" s="82" t="s">
        <v>69</v>
      </c>
      <c r="E25" s="83">
        <f>SUM(E17:E23)</f>
        <v>0</v>
      </c>
      <c r="F25" s="84" t="e">
        <f>SUM(F16:F23)</f>
        <v>#DIV/0!</v>
      </c>
      <c r="G25" s="85" t="e">
        <f>H25/E25*100</f>
        <v>#DIV/0!</v>
      </c>
      <c r="H25" s="86">
        <f>SUM(H16:H23)</f>
        <v>0</v>
      </c>
      <c r="I25" s="85" t="e">
        <f>J25/E25*100</f>
        <v>#DIV/0!</v>
      </c>
      <c r="J25" s="87">
        <f>SUM(J16:J23)</f>
        <v>0</v>
      </c>
      <c r="K25" s="85" t="e">
        <f>L25/E25*100</f>
        <v>#DIV/0!</v>
      </c>
      <c r="L25" s="86">
        <f>SUM(L16:L23)</f>
        <v>0</v>
      </c>
      <c r="M25" s="85" t="e">
        <f>N25/E25*100</f>
        <v>#DIV/0!</v>
      </c>
      <c r="N25" s="87">
        <f>SUM(N16:N23)</f>
        <v>0</v>
      </c>
      <c r="O25" s="85" t="e">
        <f>P25/E25*100</f>
        <v>#DIV/0!</v>
      </c>
      <c r="P25" s="86">
        <f>SUM(P16:P23)</f>
        <v>0</v>
      </c>
      <c r="Q25" s="85" t="e">
        <f>R25/E25*100</f>
        <v>#DIV/0!</v>
      </c>
      <c r="R25" s="88">
        <f>SUM(R16:R23)</f>
        <v>0</v>
      </c>
      <c r="S25" s="46"/>
    </row>
    <row r="26" spans="1:20" ht="16.5" customHeight="1" thickBot="1">
      <c r="B26" s="178" t="s">
        <v>70</v>
      </c>
      <c r="C26" s="179"/>
      <c r="D26" s="180"/>
      <c r="E26" s="89"/>
      <c r="F26" s="90"/>
      <c r="G26" s="85" t="e">
        <f>G25</f>
        <v>#DIV/0!</v>
      </c>
      <c r="H26" s="91">
        <f>H25</f>
        <v>0</v>
      </c>
      <c r="I26" s="92" t="e">
        <f>I25+G26</f>
        <v>#DIV/0!</v>
      </c>
      <c r="J26" s="91">
        <f>H26+J25</f>
        <v>0</v>
      </c>
      <c r="K26" s="92" t="e">
        <f>K25+I26</f>
        <v>#DIV/0!</v>
      </c>
      <c r="L26" s="91">
        <f>J26+L25</f>
        <v>0</v>
      </c>
      <c r="M26" s="92" t="e">
        <f>M25+K26</f>
        <v>#DIV/0!</v>
      </c>
      <c r="N26" s="91">
        <f>L26+N25</f>
        <v>0</v>
      </c>
      <c r="O26" s="92" t="e">
        <f>O25+M26</f>
        <v>#DIV/0!</v>
      </c>
      <c r="P26" s="91">
        <f>N26+P25</f>
        <v>0</v>
      </c>
      <c r="Q26" s="92" t="e">
        <f>Q25+O26</f>
        <v>#DIV/0!</v>
      </c>
      <c r="R26" s="93">
        <f>P26+R25</f>
        <v>0</v>
      </c>
      <c r="S26" s="46"/>
    </row>
    <row r="27" spans="1:20">
      <c r="B27" s="94"/>
      <c r="C27" s="95"/>
      <c r="D27" s="95"/>
      <c r="E27" s="46"/>
      <c r="F27" s="49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</row>
    <row r="28" spans="1:20" ht="20.25">
      <c r="B28" s="181"/>
      <c r="C28" s="181"/>
      <c r="D28" s="181"/>
      <c r="E28" s="181"/>
      <c r="F28" s="181"/>
      <c r="G28" s="181"/>
      <c r="H28" s="181"/>
      <c r="I28" s="181"/>
      <c r="J28" s="181"/>
      <c r="K28" s="96"/>
      <c r="L28" s="96"/>
      <c r="M28" s="96"/>
      <c r="N28" s="96"/>
      <c r="O28" s="96"/>
      <c r="P28" s="96"/>
      <c r="Q28" s="96"/>
      <c r="R28" s="96"/>
      <c r="S28" s="46"/>
    </row>
    <row r="29" spans="1:20" ht="20.25">
      <c r="B29" s="96"/>
      <c r="C29" s="96"/>
      <c r="D29" s="96"/>
      <c r="E29" s="96"/>
      <c r="F29" s="96"/>
      <c r="G29" s="96"/>
      <c r="H29" s="171"/>
      <c r="I29" s="171"/>
      <c r="J29" s="171"/>
      <c r="K29" s="96"/>
      <c r="L29" s="171"/>
      <c r="M29" s="171"/>
      <c r="N29" s="171"/>
      <c r="O29" s="96"/>
      <c r="P29" s="171"/>
      <c r="Q29" s="171"/>
      <c r="R29" s="171"/>
      <c r="S29" s="46"/>
    </row>
    <row r="30" spans="1:20" ht="20.25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46"/>
    </row>
    <row r="31" spans="1:20" ht="20.25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46"/>
    </row>
  </sheetData>
  <sheetProtection password="C02A" sheet="1" objects="1" scenarios="1" selectLockedCells="1" selectUnlockedCells="1"/>
  <mergeCells count="28">
    <mergeCell ref="B11:R11"/>
    <mergeCell ref="G13:R13"/>
    <mergeCell ref="Q14:R14"/>
    <mergeCell ref="C16:D16"/>
    <mergeCell ref="G14:H14"/>
    <mergeCell ref="I14:J14"/>
    <mergeCell ref="K14:L14"/>
    <mergeCell ref="M14:N14"/>
    <mergeCell ref="O14:P14"/>
    <mergeCell ref="P29:R29"/>
    <mergeCell ref="C13:D15"/>
    <mergeCell ref="B26:D26"/>
    <mergeCell ref="B28:J28"/>
    <mergeCell ref="H29:J29"/>
    <mergeCell ref="L29:N29"/>
    <mergeCell ref="C22:D22"/>
    <mergeCell ref="C23:D23"/>
    <mergeCell ref="C17:D17"/>
    <mergeCell ref="C18:D18"/>
    <mergeCell ref="C19:D19"/>
    <mergeCell ref="C20:D20"/>
    <mergeCell ref="C21:D21"/>
    <mergeCell ref="P5:R5"/>
    <mergeCell ref="B2:R2"/>
    <mergeCell ref="B3:R3"/>
    <mergeCell ref="B4:R4"/>
    <mergeCell ref="B5:D5"/>
    <mergeCell ref="E5:O5"/>
  </mergeCells>
  <printOptions horizontalCentered="1"/>
  <pageMargins left="0.27559055118110237" right="0.19685039370078741" top="0.9055118110236221" bottom="0.78740157480314965" header="0.31496062992125984" footer="0.31496062992125984"/>
  <pageSetup paperSize="9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PLANILHA ORÇENTÁRIA</vt:lpstr>
      <vt:lpstr>CRONOGRAMA</vt:lpstr>
      <vt:lpstr>CRONOGRAMA!Area_de_impressao</vt:lpstr>
      <vt:lpstr>'PLANILHA ORÇENTÁRIA'!Area_de_impressao</vt:lpstr>
      <vt:lpstr>'PLANILHA ORÇENTÁRIA'!Titulos_de_impressao</vt:lpstr>
    </vt:vector>
  </TitlesOfParts>
  <Company>PMSAP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E CRONOGRAMA</dc:title>
  <dc:creator>Bruno Bairral</dc:creator>
  <cp:lastModifiedBy>Margareth</cp:lastModifiedBy>
  <cp:lastPrinted>2018-07-27T08:39:21Z</cp:lastPrinted>
  <dcterms:created xsi:type="dcterms:W3CDTF">2009-07-02T17:29:30Z</dcterms:created>
  <dcterms:modified xsi:type="dcterms:W3CDTF">2018-07-31T19:05:02Z</dcterms:modified>
</cp:coreProperties>
</file>