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'Plan1'!$A$1:$F$117</definedName>
  </definedNames>
  <calcPr fullCalcOnLoad="1"/>
</workbook>
</file>

<file path=xl/sharedStrings.xml><?xml version="1.0" encoding="utf-8"?>
<sst xmlns="http://schemas.openxmlformats.org/spreadsheetml/2006/main" count="490" uniqueCount="246">
  <si>
    <t>AÇÚCARES, CEREAIS, GRÃOS E PRODUTOS CORRELATOS</t>
  </si>
  <si>
    <t>A.G. Simões</t>
  </si>
  <si>
    <t>Jesaias Andrade</t>
  </si>
  <si>
    <t>S. Mercado Centro</t>
  </si>
  <si>
    <t>MÉDIA</t>
  </si>
  <si>
    <t>ITEM</t>
  </si>
  <si>
    <t>QUANT.</t>
  </si>
  <si>
    <t>UN.</t>
  </si>
  <si>
    <t>DESCRIÇÃO</t>
  </si>
  <si>
    <t>UNIT.</t>
  </si>
  <si>
    <t>TOTAL</t>
  </si>
  <si>
    <t>001</t>
  </si>
  <si>
    <t>kg</t>
  </si>
  <si>
    <t>Açúcar cristal</t>
  </si>
  <si>
    <t>002</t>
  </si>
  <si>
    <t>Arroz tipo 1, polido, longo fino</t>
  </si>
  <si>
    <t>003</t>
  </si>
  <si>
    <t>Feijão preto tipo 1</t>
  </si>
  <si>
    <t>004</t>
  </si>
  <si>
    <t>un.</t>
  </si>
  <si>
    <t>Fermento em pó (embalagem 250g)</t>
  </si>
  <si>
    <t>005</t>
  </si>
  <si>
    <t>Milho para pipoca</t>
  </si>
  <si>
    <t xml:space="preserve"> CONDIMENTOS E ÓLEO</t>
  </si>
  <si>
    <t>006</t>
  </si>
  <si>
    <t>Caldo de carne, em tablete (caixa com 2 unidades)</t>
  </si>
  <si>
    <t>007</t>
  </si>
  <si>
    <t>Massa de tomate (380g)</t>
  </si>
  <si>
    <t>008</t>
  </si>
  <si>
    <t>Óleo de soja (900ml)</t>
  </si>
  <si>
    <t>009</t>
  </si>
  <si>
    <t>pac.</t>
  </si>
  <si>
    <t>Colorau (100g)</t>
  </si>
  <si>
    <t>010</t>
  </si>
  <si>
    <t>Gelatina em pó (embalagem com 35g)</t>
  </si>
  <si>
    <t>011</t>
  </si>
  <si>
    <t>Tempero em pó para carnes, legumes e arroz (embalagem 60gr)</t>
  </si>
  <si>
    <t xml:space="preserve"> FARINHAS E SOLÚVEIS</t>
  </si>
  <si>
    <t>012</t>
  </si>
  <si>
    <t xml:space="preserve">Achocolatado em pó </t>
  </si>
  <si>
    <t>013</t>
  </si>
  <si>
    <t>Café torrado e moído com selo ABIC (acondic.500g)</t>
  </si>
  <si>
    <t>014</t>
  </si>
  <si>
    <t>Farinha de trigo</t>
  </si>
  <si>
    <t>015</t>
  </si>
  <si>
    <t>Fubá de milho, 1ª qualidade</t>
  </si>
  <si>
    <t xml:space="preserve"> MASSAS E PANIFICADOS</t>
  </si>
  <si>
    <t>016</t>
  </si>
  <si>
    <t>Biscoito doce tipo maisena/maria (embalagem 400g)</t>
  </si>
  <si>
    <t>017</t>
  </si>
  <si>
    <t>Biscoito cream cracker (embalagem 400g)</t>
  </si>
  <si>
    <t>018</t>
  </si>
  <si>
    <t>Macarrão espaguete</t>
  </si>
  <si>
    <t xml:space="preserve"> LATICÍNIOS</t>
  </si>
  <si>
    <t>019</t>
  </si>
  <si>
    <t>Iogurte diversos sabores (Cartela com 6 unidades)</t>
  </si>
  <si>
    <t>020</t>
  </si>
  <si>
    <t>cx</t>
  </si>
  <si>
    <t>Leite integral UHT (caixa c/12und de litro emb. tipo "tetra-pack")</t>
  </si>
  <si>
    <t>021</t>
  </si>
  <si>
    <t>Manteiga, extra, com sal (embalagem 200g)</t>
  </si>
  <si>
    <t xml:space="preserve"> BEBIDAS NÃO ALCÓOLICAS </t>
  </si>
  <si>
    <t>022</t>
  </si>
  <si>
    <t>Suco de cajú concentrado (embalagem de 500ml)</t>
  </si>
  <si>
    <t xml:space="preserve"> FRUTAS, VERDURAS, LEGUMES E OVOS</t>
  </si>
  <si>
    <t>031</t>
  </si>
  <si>
    <t>dz</t>
  </si>
  <si>
    <t>Ovo de galinha, extra vermelho</t>
  </si>
  <si>
    <t>CARNES E EMBUTIDOS</t>
  </si>
  <si>
    <t>035</t>
  </si>
  <si>
    <t>Carne bovina(chã de dentro) bife</t>
  </si>
  <si>
    <t>036</t>
  </si>
  <si>
    <t>Carne bovina (patinho) picada</t>
  </si>
  <si>
    <t>037</t>
  </si>
  <si>
    <t>Carne bovina(acem) moída (em embalagens de 500g)</t>
  </si>
  <si>
    <t>038</t>
  </si>
  <si>
    <t>Coxa e sobre-coxa de frango c/osso</t>
  </si>
  <si>
    <t>039</t>
  </si>
  <si>
    <t>Lingüiça defumada</t>
  </si>
  <si>
    <t>040</t>
  </si>
  <si>
    <t>Peito de frango sem osso</t>
  </si>
  <si>
    <t>041</t>
  </si>
  <si>
    <t>Salsicha tipo Hot Dog</t>
  </si>
  <si>
    <t>FUNDO MUNICIPAL DE ASSISTÊNCIA SOCIAL</t>
  </si>
  <si>
    <t>Santo Antônio de Pádua</t>
  </si>
  <si>
    <t>ANEXO A - TERMO DE REFERÊNCIA</t>
  </si>
  <si>
    <t>PREÇOS MÉDIOS</t>
  </si>
  <si>
    <t>ANEXO I - MODELO DE PROPOSTA DE PREÇOS</t>
  </si>
  <si>
    <t>CNPJ:</t>
  </si>
  <si>
    <t>ENDEREÇO</t>
  </si>
  <si>
    <t xml:space="preserve">1. Declaramos aceitar, integralmente, todos os métodos e processos de inspeção, verificação e 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</si>
  <si>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</si>
  <si>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</si>
  <si>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</si>
  <si>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</si>
  <si>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</si>
  <si>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</si>
  <si>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</si>
  <si>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</si>
  <si>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</si>
  <si>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</si>
  <si>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</si>
  <si>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</si>
  <si>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</si>
  <si>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RAZÃO SOCIAL:</t>
  </si>
  <si>
    <t>UND.</t>
  </si>
  <si>
    <t>Estado do Rio de Janeiro</t>
  </si>
  <si>
    <r>
      <t>informações necessárias à formalização e operacionalização da</t>
    </r>
    <r>
      <rPr>
        <b/>
        <sz val="11"/>
        <rFont val="Times New Roman"/>
        <family val="1"/>
      </rPr>
      <t xml:space="preserve"> Ata de Registro de Preços:</t>
    </r>
  </si>
  <si>
    <t xml:space="preserve"> MUNICÍPIO DE SANTO ANTÔNIO DE PÁDUA</t>
  </si>
  <si>
    <t>PREÇO UNITÁRIO</t>
  </si>
  <si>
    <t>PREÇO TOTAL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</si>
  <si>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</si>
  <si>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</si>
  <si>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</si>
  <si>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</si>
  <si>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</si>
  <si>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</si>
  <si>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</si>
  <si>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</si>
  <si>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</si>
  <si>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</si>
  <si>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</si>
  <si>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</si>
  <si>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</si>
  <si>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</si>
  <si>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</si>
  <si>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</si>
  <si>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</si>
  <si>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</si>
  <si>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</si>
  <si>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</si>
  <si>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</si>
  <si>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</si>
  <si>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</si>
  <si>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</si>
  <si>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</si>
  <si>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</si>
  <si>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</si>
  <si>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</si>
  <si>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</si>
  <si>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</si>
  <si>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</si>
  <si>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</si>
  <si>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</si>
  <si>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</si>
  <si>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</si>
  <si>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</si>
  <si>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</si>
  <si>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</si>
  <si>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</si>
  <si>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</si>
  <si>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</si>
  <si>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</si>
  <si>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</si>
  <si>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</si>
  <si>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</si>
  <si>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</si>
  <si>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</si>
  <si>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</si>
  <si>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</si>
  <si>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</si>
  <si>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</si>
  <si>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</si>
  <si>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</si>
  <si>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</si>
  <si>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</si>
  <si>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</si>
  <si>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Kg</t>
  </si>
  <si>
    <t>Açúcar cristal (acondicionado em embalagens de 5kg)</t>
  </si>
  <si>
    <t>Achocolatado em pó (embalagem 400g)</t>
  </si>
  <si>
    <t>Açúcar refinado (acondicionado em embalagens de 1kg)</t>
  </si>
  <si>
    <t>Ameixa seca com caroço</t>
  </si>
  <si>
    <t>Apresuntado fatiado</t>
  </si>
  <si>
    <t>Arroz tipo 1, polido, longo fino (embalagem de 5kg)</t>
  </si>
  <si>
    <t>Azeite extra-virgem, puro, 1ª qualidade (500ml)</t>
  </si>
  <si>
    <t>Azeitona preta</t>
  </si>
  <si>
    <t>Azeitona verde</t>
  </si>
  <si>
    <t>Batata palha</t>
  </si>
  <si>
    <t>Bebida láctea, esterelizada, integral, sabor chocolate enriquecido com vitaminas, cálcio, ferro e proteína (bem.tipo "tetra pack" de 200ml)</t>
  </si>
  <si>
    <t>Biscoito salgado tipo drink piraquê (embalagem 120g)</t>
  </si>
  <si>
    <t>Biscoito tipo cream crack (embalagem 400g)</t>
  </si>
  <si>
    <t>Biscoito tipo cream crack integral (embalagem 400g)</t>
  </si>
  <si>
    <t>Bolo s/ conservante, a base de leite e ovos, sabor laranja (emb. 550g)</t>
  </si>
  <si>
    <t>Caldo de bacon, em tablete (cartela c/ 24unid de 19g)</t>
  </si>
  <si>
    <t>Canela em pó (embalagem 35g)</t>
  </si>
  <si>
    <t>Canjiquinha(embalagem 1kg)</t>
  </si>
  <si>
    <t>Carne bovina (chã de dentro) sem osso</t>
  </si>
  <si>
    <t>Carne bovina (costela)</t>
  </si>
  <si>
    <t>Carne bovina seca (traseiro curado)</t>
  </si>
  <si>
    <t>Carne bovina(acem) moída</t>
  </si>
  <si>
    <t>Carne bovina(acem) peça inteira</t>
  </si>
  <si>
    <t>Carne bovina(peito) em pedaço</t>
  </si>
  <si>
    <t>Carne suína (costela)</t>
  </si>
  <si>
    <t>Carne suína (pernil sem osso) cortado em bifes</t>
  </si>
  <si>
    <t>Colher de plástico descartável para sobremesa em embalagem com 50 unidades</t>
  </si>
  <si>
    <t>Copo de água mineral com 200ml</t>
  </si>
  <si>
    <t>Creme de leite (200g)</t>
  </si>
  <si>
    <t>Doce de leite (embalagem 2kg)</t>
  </si>
  <si>
    <t>Ervilha em conserva (200g)</t>
  </si>
  <si>
    <t>Extrato de tomate concentrado (340g)</t>
  </si>
  <si>
    <t>Extrato de tomate concentrado (840g)</t>
  </si>
  <si>
    <t>Farinha de mandioca crua fina (embalagem de 1kg)</t>
  </si>
  <si>
    <t>Farinha de trigo(embalagem de 1kg)</t>
  </si>
  <si>
    <t>Feijão preto tipo 1(embalagem 1kg)</t>
  </si>
  <si>
    <t>Filé de peixe (merluza)</t>
  </si>
  <si>
    <t>Fubá de milho, 1ª qualidade (embalagem de 1kg)</t>
  </si>
  <si>
    <t>Garfo plástico descartável para sobremesa em embalagem com 50 unidades</t>
  </si>
  <si>
    <t>Geléia de fruta (embalagem 200g)</t>
  </si>
  <si>
    <t>Grão de bico (embalagem 500g)</t>
  </si>
  <si>
    <t>Iogurte diversos sabores (emb. plástica, tipo garrafinha 120mg)</t>
  </si>
  <si>
    <t>Lentilha (embalagem 500g)</t>
  </si>
  <si>
    <t>Lingüiça pura de porco (caseira)</t>
  </si>
  <si>
    <t>Lombinho defumado (embalagem 800g)</t>
  </si>
  <si>
    <t>Macarrão espaguete (embalagem de 500g)</t>
  </si>
  <si>
    <t>Macarrão guela(embalagem 500g)</t>
  </si>
  <si>
    <t>Macarrão parafuso (embalagem de 500g)</t>
  </si>
  <si>
    <t>Maço de fósforo (c/10cx c/40 palitos)</t>
  </si>
  <si>
    <t>Maionese (embalagem/balde de plástico 3kg)</t>
  </si>
  <si>
    <t>Maionese (sachê 470g)</t>
  </si>
  <si>
    <t>Manteiga, extra, com sal (embalagens de 200g)</t>
  </si>
  <si>
    <t>Margarina vegetal cremosa c/sal c/80% lipídios (500g)</t>
  </si>
  <si>
    <t>Massa para pastel formato arredondado pequeno (500g)</t>
  </si>
  <si>
    <t>Milho verde em conserva (embalagem de 200g)</t>
  </si>
  <si>
    <t>Milho verde em conserva (embalagem de 2kg)</t>
  </si>
  <si>
    <t>Mortadela fatiada</t>
  </si>
  <si>
    <t>Dz.</t>
  </si>
  <si>
    <t>Ovo de Codorna</t>
  </si>
  <si>
    <t>Pão careca para cachorro quente (acondicionado em embalagem plástica de 380g com 10 pães e contendo as características do produto)</t>
  </si>
  <si>
    <t>Pão de batata (acondicionado em embalagem plástica com 380g com 10 pães, contendo as características do produto)</t>
  </si>
  <si>
    <t>Pão de forma comum fatiado com peso mínimo de 450g (acondic. Em embalagem plástica contendo as características do produto)</t>
  </si>
  <si>
    <t>Peito de frango com osso</t>
  </si>
  <si>
    <t>Prato de plástico descartável para sobremesa em embalagem com 10 unidades</t>
  </si>
  <si>
    <t>Queijo minas (frescal)</t>
  </si>
  <si>
    <t>Queijo mussarela (fatiado)</t>
  </si>
  <si>
    <t>Queijo prato</t>
  </si>
  <si>
    <t>Refrigerante de cola, garrafa pet de 2 litros (fardo c/06 garrafas)</t>
  </si>
  <si>
    <t>Refrigerante de guaraná, garrafa pet de 2 litros (fardo c/06 garrafas)</t>
  </si>
  <si>
    <t>Requeijão em barra (500g)</t>
  </si>
  <si>
    <t>Sal refinado (embalagem 1kg)</t>
  </si>
  <si>
    <t>Salaminho fatiado (embalagem 100g)</t>
  </si>
  <si>
    <t>Sardinha em conserva, ao molho de tomate (lata com 130g)</t>
  </si>
  <si>
    <t>Sardinha em conserva, em óleo comestível (lata com 130g)</t>
  </si>
  <si>
    <t>Suco em pó diversos sabores adoçado rend. 1 litro (emb. 30g)</t>
  </si>
  <si>
    <t>Tempero em pó para carnes, legumes e arroz (embalagem 60g)</t>
  </si>
  <si>
    <t>Vinagre (750ml)</t>
  </si>
  <si>
    <t>EDITAL: 044/2018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</si>
</sst>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0" fontId="6" fillId="0" borderId="10" xfId="0" applyNumberFormat="1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6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209550</xdr:rowOff>
    </xdr:from>
    <xdr:to>
      <xdr:col>1</xdr:col>
      <xdr:colOff>238125</xdr:colOff>
      <xdr:row>3</xdr:row>
      <xdr:rowOff>142875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="120" zoomScaleSheetLayoutView="120" zoomScalePageLayoutView="0" workbookViewId="0" topLeftCell="A97">
      <selection activeCell="D11" sqref="D11"/>
    </sheetView>
  </sheetViews>
  <sheetFormatPr defaultColWidth="9.140625" defaultRowHeight="12.75"/>
  <cols>
    <col min="1" max="1" width="6.8515625" style="1" customWidth="1"/>
    <col min="2" max="2" width="8.00390625" style="3" customWidth="1"/>
    <col min="3" max="3" width="5.8515625" style="4" customWidth="1"/>
    <col min="4" max="4" width="55.140625" style="1" bestFit="1" customWidth="1"/>
    <col min="5" max="5" width="11.140625" style="1" customWidth="1"/>
    <col min="6" max="6" width="11.8515625" style="5" bestFit="1" customWidth="1"/>
    <col min="7" max="16384" width="9.140625" style="1" customWidth="1"/>
  </cols>
  <sheetData>
    <row r="1" spans="2:6" ht="19.5" customHeight="1">
      <c r="B1" s="42" t="s">
        <v>108</v>
      </c>
      <c r="C1" s="42"/>
      <c r="D1" s="42"/>
      <c r="E1" s="42"/>
      <c r="F1" s="42"/>
    </row>
    <row r="2" spans="2:6" ht="15.75" customHeight="1">
      <c r="B2" s="43" t="s">
        <v>106</v>
      </c>
      <c r="C2" s="43"/>
      <c r="D2" s="43"/>
      <c r="E2" s="43"/>
      <c r="F2" s="43"/>
    </row>
    <row r="3" spans="2:6" ht="19.5" customHeight="1">
      <c r="B3" s="44" t="s">
        <v>87</v>
      </c>
      <c r="C3" s="44"/>
      <c r="D3" s="44"/>
      <c r="E3" s="44"/>
      <c r="F3" s="44"/>
    </row>
    <row r="4" spans="2:6" ht="19.5" customHeight="1">
      <c r="B4" s="44" t="s">
        <v>245</v>
      </c>
      <c r="C4" s="44"/>
      <c r="D4" s="44"/>
      <c r="E4" s="44"/>
      <c r="F4" s="44"/>
    </row>
    <row r="5" spans="2:6" ht="19.5" customHeight="1">
      <c r="B5" s="2"/>
      <c r="C5" s="2"/>
      <c r="D5" s="2"/>
      <c r="E5" s="2"/>
      <c r="F5" s="2"/>
    </row>
    <row r="6" spans="1:6" ht="19.5" customHeight="1">
      <c r="A6" s="30" t="s">
        <v>104</v>
      </c>
      <c r="B6" s="31"/>
      <c r="C6" s="31"/>
      <c r="D6" s="31"/>
      <c r="E6" s="31"/>
      <c r="F6" s="32"/>
    </row>
    <row r="7" spans="1:6" ht="19.5" customHeight="1">
      <c r="A7" s="33" t="s">
        <v>88</v>
      </c>
      <c r="B7" s="34"/>
      <c r="C7" s="34"/>
      <c r="D7" s="34"/>
      <c r="E7" s="34"/>
      <c r="F7" s="35"/>
    </row>
    <row r="8" spans="1:6" ht="19.5" customHeight="1">
      <c r="A8" s="36" t="s">
        <v>89</v>
      </c>
      <c r="B8" s="37"/>
      <c r="C8" s="37"/>
      <c r="D8" s="37"/>
      <c r="E8" s="37"/>
      <c r="F8" s="38"/>
    </row>
    <row r="9" spans="1:6" ht="19.5" customHeight="1">
      <c r="A9" s="8"/>
      <c r="B9" s="8"/>
      <c r="C9" s="8"/>
      <c r="D9" s="9"/>
      <c r="E9" s="9"/>
      <c r="F9" s="8"/>
    </row>
    <row r="10" spans="1:6" s="6" customFormat="1" ht="25.5" customHeight="1">
      <c r="A10" s="10" t="s">
        <v>5</v>
      </c>
      <c r="B10" s="10" t="s">
        <v>6</v>
      </c>
      <c r="C10" s="10" t="s">
        <v>105</v>
      </c>
      <c r="D10" s="10" t="s">
        <v>8</v>
      </c>
      <c r="E10" s="11" t="s">
        <v>109</v>
      </c>
      <c r="F10" s="10" t="s">
        <v>110</v>
      </c>
    </row>
    <row r="11" spans="1:6" s="6" customFormat="1" ht="19.5" customHeight="1">
      <c r="A11" s="13" t="s">
        <v>11</v>
      </c>
      <c r="B11" s="14">
        <f>300+600+50+2+150+500+360</f>
        <v>1962</v>
      </c>
      <c r="C11" s="15" t="s">
        <v>167</v>
      </c>
      <c r="D11" s="16" t="s">
        <v>168</v>
      </c>
      <c r="E11" s="12"/>
      <c r="F11" s="12"/>
    </row>
    <row r="12" spans="1:6" s="6" customFormat="1" ht="19.5" customHeight="1">
      <c r="A12" s="13" t="s">
        <v>14</v>
      </c>
      <c r="B12" s="14">
        <f>10+4+20+20</f>
        <v>54</v>
      </c>
      <c r="C12" s="17" t="s">
        <v>167</v>
      </c>
      <c r="D12" s="18" t="s">
        <v>169</v>
      </c>
      <c r="E12" s="12"/>
      <c r="F12" s="12"/>
    </row>
    <row r="13" spans="1:6" s="6" customFormat="1" ht="19.5" customHeight="1">
      <c r="A13" s="13" t="s">
        <v>16</v>
      </c>
      <c r="B13" s="14">
        <f>50+10+10+50+50+50</f>
        <v>220</v>
      </c>
      <c r="C13" s="17" t="s">
        <v>167</v>
      </c>
      <c r="D13" s="19" t="s">
        <v>170</v>
      </c>
      <c r="E13" s="12"/>
      <c r="F13" s="12"/>
    </row>
    <row r="14" spans="1:6" s="6" customFormat="1" ht="19.5" customHeight="1">
      <c r="A14" s="13" t="s">
        <v>18</v>
      </c>
      <c r="B14" s="14">
        <f>10+20</f>
        <v>30</v>
      </c>
      <c r="C14" s="17" t="s">
        <v>167</v>
      </c>
      <c r="D14" s="19" t="s">
        <v>171</v>
      </c>
      <c r="E14" s="12"/>
      <c r="F14" s="12"/>
    </row>
    <row r="15" spans="1:6" s="6" customFormat="1" ht="19.5" customHeight="1">
      <c r="A15" s="13" t="s">
        <v>21</v>
      </c>
      <c r="B15" s="14">
        <f>60+20+5+150</f>
        <v>235</v>
      </c>
      <c r="C15" s="17" t="s">
        <v>167</v>
      </c>
      <c r="D15" s="19" t="s">
        <v>172</v>
      </c>
      <c r="E15" s="12"/>
      <c r="F15" s="12"/>
    </row>
    <row r="16" spans="1:6" s="6" customFormat="1" ht="19.5" customHeight="1">
      <c r="A16" s="13" t="s">
        <v>24</v>
      </c>
      <c r="B16" s="14">
        <f>1800+50+2+300+1200</f>
        <v>3352</v>
      </c>
      <c r="C16" s="17" t="s">
        <v>167</v>
      </c>
      <c r="D16" s="19" t="s">
        <v>173</v>
      </c>
      <c r="E16" s="12"/>
      <c r="F16" s="12"/>
    </row>
    <row r="17" spans="1:6" s="6" customFormat="1" ht="19.5" customHeight="1">
      <c r="A17" s="13" t="s">
        <v>26</v>
      </c>
      <c r="B17" s="14">
        <f>50+10+1+20</f>
        <v>81</v>
      </c>
      <c r="C17" s="17" t="s">
        <v>167</v>
      </c>
      <c r="D17" s="19" t="s">
        <v>174</v>
      </c>
      <c r="E17" s="12"/>
      <c r="F17" s="12"/>
    </row>
    <row r="18" spans="1:6" s="6" customFormat="1" ht="19.5" customHeight="1">
      <c r="A18" s="13" t="s">
        <v>28</v>
      </c>
      <c r="B18" s="14">
        <f>20+10+1+20</f>
        <v>51</v>
      </c>
      <c r="C18" s="17" t="s">
        <v>167</v>
      </c>
      <c r="D18" s="19" t="s">
        <v>175</v>
      </c>
      <c r="E18" s="12"/>
      <c r="F18" s="12"/>
    </row>
    <row r="19" spans="1:6" s="6" customFormat="1" ht="19.5" customHeight="1">
      <c r="A19" s="13" t="s">
        <v>30</v>
      </c>
      <c r="B19" s="14">
        <f>20+10+1+30</f>
        <v>61</v>
      </c>
      <c r="C19" s="17" t="s">
        <v>167</v>
      </c>
      <c r="D19" s="19" t="s">
        <v>176</v>
      </c>
      <c r="E19" s="12"/>
      <c r="F19" s="12"/>
    </row>
    <row r="20" spans="1:6" s="6" customFormat="1" ht="19.5" customHeight="1">
      <c r="A20" s="13" t="s">
        <v>33</v>
      </c>
      <c r="B20" s="14">
        <f>20+10+10+80</f>
        <v>120</v>
      </c>
      <c r="C20" s="17" t="s">
        <v>167</v>
      </c>
      <c r="D20" s="19" t="s">
        <v>177</v>
      </c>
      <c r="E20" s="12"/>
      <c r="F20" s="12"/>
    </row>
    <row r="21" spans="1:6" s="6" customFormat="1" ht="51" customHeight="1">
      <c r="A21" s="13" t="s">
        <v>35</v>
      </c>
      <c r="B21" s="14">
        <f>500+10+50+2000</f>
        <v>2560</v>
      </c>
      <c r="C21" s="17" t="s">
        <v>7</v>
      </c>
      <c r="D21" s="19" t="s">
        <v>178</v>
      </c>
      <c r="E21" s="12"/>
      <c r="F21" s="12"/>
    </row>
    <row r="22" spans="1:6" s="6" customFormat="1" ht="19.5" customHeight="1">
      <c r="A22" s="13" t="s">
        <v>38</v>
      </c>
      <c r="B22" s="14">
        <f>100+20+10+200</f>
        <v>330</v>
      </c>
      <c r="C22" s="17" t="s">
        <v>7</v>
      </c>
      <c r="D22" s="19" t="s">
        <v>48</v>
      </c>
      <c r="E22" s="12"/>
      <c r="F22" s="12"/>
    </row>
    <row r="23" spans="1:6" s="6" customFormat="1" ht="19.5" customHeight="1">
      <c r="A23" s="13" t="s">
        <v>40</v>
      </c>
      <c r="B23" s="14">
        <f>100+20+10+400</f>
        <v>530</v>
      </c>
      <c r="C23" s="17" t="s">
        <v>7</v>
      </c>
      <c r="D23" s="19" t="s">
        <v>179</v>
      </c>
      <c r="E23" s="12"/>
      <c r="F23" s="12"/>
    </row>
    <row r="24" spans="1:6" s="6" customFormat="1" ht="19.5" customHeight="1">
      <c r="A24" s="13" t="s">
        <v>42</v>
      </c>
      <c r="B24" s="14">
        <f>100+20+10+200</f>
        <v>330</v>
      </c>
      <c r="C24" s="17" t="s">
        <v>7</v>
      </c>
      <c r="D24" s="19" t="s">
        <v>180</v>
      </c>
      <c r="E24" s="12"/>
      <c r="F24" s="12"/>
    </row>
    <row r="25" spans="1:6" s="6" customFormat="1" ht="19.5" customHeight="1">
      <c r="A25" s="13" t="s">
        <v>44</v>
      </c>
      <c r="B25" s="14">
        <f>100+20+10</f>
        <v>130</v>
      </c>
      <c r="C25" s="17" t="s">
        <v>7</v>
      </c>
      <c r="D25" s="19" t="s">
        <v>181</v>
      </c>
      <c r="E25" s="12"/>
      <c r="F25" s="12"/>
    </row>
    <row r="26" spans="1:6" s="6" customFormat="1" ht="39.75" customHeight="1">
      <c r="A26" s="13" t="s">
        <v>47</v>
      </c>
      <c r="B26" s="14">
        <f>240+20+10+300</f>
        <v>570</v>
      </c>
      <c r="C26" s="17" t="s">
        <v>7</v>
      </c>
      <c r="D26" s="19" t="s">
        <v>182</v>
      </c>
      <c r="E26" s="12"/>
      <c r="F26" s="12"/>
    </row>
    <row r="27" spans="1:6" s="6" customFormat="1" ht="19.5" customHeight="1">
      <c r="A27" s="13" t="s">
        <v>49</v>
      </c>
      <c r="B27" s="14">
        <f>100+500+50+30+200+300+240</f>
        <v>1420</v>
      </c>
      <c r="C27" s="17" t="s">
        <v>7</v>
      </c>
      <c r="D27" s="18" t="s">
        <v>41</v>
      </c>
      <c r="E27" s="12"/>
      <c r="F27" s="12"/>
    </row>
    <row r="28" spans="1:6" s="6" customFormat="1" ht="19.5" customHeight="1">
      <c r="A28" s="13" t="s">
        <v>51</v>
      </c>
      <c r="B28" s="14">
        <f>60+20+10+480</f>
        <v>570</v>
      </c>
      <c r="C28" s="17" t="s">
        <v>7</v>
      </c>
      <c r="D28" s="19" t="s">
        <v>183</v>
      </c>
      <c r="E28" s="12"/>
      <c r="F28" s="12"/>
    </row>
    <row r="29" spans="1:6" s="6" customFormat="1" ht="19.5" customHeight="1">
      <c r="A29" s="13" t="s">
        <v>54</v>
      </c>
      <c r="B29" s="14">
        <f>20+20</f>
        <v>40</v>
      </c>
      <c r="C29" s="17" t="s">
        <v>7</v>
      </c>
      <c r="D29" s="19" t="s">
        <v>184</v>
      </c>
      <c r="E29" s="12"/>
      <c r="F29" s="12"/>
    </row>
    <row r="30" spans="1:6" s="6" customFormat="1" ht="19.5" customHeight="1">
      <c r="A30" s="13" t="s">
        <v>56</v>
      </c>
      <c r="B30" s="14">
        <f>120+10+120</f>
        <v>250</v>
      </c>
      <c r="C30" s="17" t="s">
        <v>167</v>
      </c>
      <c r="D30" s="19" t="s">
        <v>185</v>
      </c>
      <c r="E30" s="12"/>
      <c r="F30" s="12"/>
    </row>
    <row r="31" spans="1:6" s="6" customFormat="1" ht="19.5" customHeight="1">
      <c r="A31" s="13" t="s">
        <v>59</v>
      </c>
      <c r="B31" s="14">
        <f>350+50+10+80</f>
        <v>490</v>
      </c>
      <c r="C31" s="17" t="s">
        <v>167</v>
      </c>
      <c r="D31" s="19" t="s">
        <v>186</v>
      </c>
      <c r="E31" s="12"/>
      <c r="F31" s="12"/>
    </row>
    <row r="32" spans="1:6" s="6" customFormat="1" ht="19.5" customHeight="1">
      <c r="A32" s="13" t="s">
        <v>62</v>
      </c>
      <c r="B32" s="14">
        <f>350+50+10+80</f>
        <v>490</v>
      </c>
      <c r="C32" s="17" t="s">
        <v>167</v>
      </c>
      <c r="D32" s="19" t="s">
        <v>187</v>
      </c>
      <c r="E32" s="12"/>
      <c r="F32" s="12"/>
    </row>
    <row r="33" spans="1:6" s="6" customFormat="1" ht="19.5" customHeight="1">
      <c r="A33" s="13" t="s">
        <v>111</v>
      </c>
      <c r="B33" s="14">
        <f>50+50+60</f>
        <v>160</v>
      </c>
      <c r="C33" s="17" t="s">
        <v>167</v>
      </c>
      <c r="D33" s="19" t="s">
        <v>188</v>
      </c>
      <c r="E33" s="12"/>
      <c r="F33" s="12"/>
    </row>
    <row r="34" spans="1:6" s="6" customFormat="1" ht="19.5" customHeight="1">
      <c r="A34" s="13" t="s">
        <v>112</v>
      </c>
      <c r="B34" s="14">
        <f>350+50+10+100+60</f>
        <v>570</v>
      </c>
      <c r="C34" s="17" t="s">
        <v>167</v>
      </c>
      <c r="D34" s="19" t="s">
        <v>189</v>
      </c>
      <c r="E34" s="12"/>
      <c r="F34" s="12"/>
    </row>
    <row r="35" spans="1:6" s="6" customFormat="1" ht="19.5" customHeight="1">
      <c r="A35" s="13" t="s">
        <v>113</v>
      </c>
      <c r="B35" s="14">
        <f>100+50+60</f>
        <v>210</v>
      </c>
      <c r="C35" s="17" t="s">
        <v>167</v>
      </c>
      <c r="D35" s="19" t="s">
        <v>190</v>
      </c>
      <c r="E35" s="12"/>
      <c r="F35" s="12"/>
    </row>
    <row r="36" spans="1:6" s="6" customFormat="1" ht="19.5" customHeight="1">
      <c r="A36" s="13" t="s">
        <v>114</v>
      </c>
      <c r="B36" s="14">
        <f>200+50+80</f>
        <v>330</v>
      </c>
      <c r="C36" s="17" t="s">
        <v>167</v>
      </c>
      <c r="D36" s="19" t="s">
        <v>191</v>
      </c>
      <c r="E36" s="12"/>
      <c r="F36" s="12"/>
    </row>
    <row r="37" spans="1:6" s="6" customFormat="1" ht="19.5" customHeight="1">
      <c r="A37" s="13" t="s">
        <v>115</v>
      </c>
      <c r="B37" s="14">
        <f>200+50+80</f>
        <v>330</v>
      </c>
      <c r="C37" s="17" t="s">
        <v>167</v>
      </c>
      <c r="D37" s="19" t="s">
        <v>192</v>
      </c>
      <c r="E37" s="12"/>
      <c r="F37" s="12"/>
    </row>
    <row r="38" spans="1:6" s="6" customFormat="1" ht="19.5" customHeight="1">
      <c r="A38" s="13" t="s">
        <v>116</v>
      </c>
      <c r="B38" s="14">
        <f>150+50+10+400+60</f>
        <v>670</v>
      </c>
      <c r="C38" s="17" t="s">
        <v>167</v>
      </c>
      <c r="D38" s="19" t="s">
        <v>193</v>
      </c>
      <c r="E38" s="12"/>
      <c r="F38" s="12"/>
    </row>
    <row r="39" spans="1:6" s="6" customFormat="1" ht="33" customHeight="1">
      <c r="A39" s="13" t="s">
        <v>117</v>
      </c>
      <c r="B39" s="14">
        <f>40</f>
        <v>40</v>
      </c>
      <c r="C39" s="17" t="s">
        <v>7</v>
      </c>
      <c r="D39" s="19" t="s">
        <v>194</v>
      </c>
      <c r="E39" s="12"/>
      <c r="F39" s="12"/>
    </row>
    <row r="40" spans="1:6" s="6" customFormat="1" ht="19.5" customHeight="1">
      <c r="A40" s="13" t="s">
        <v>118</v>
      </c>
      <c r="B40" s="14">
        <f>2000+20+20+10000+240</f>
        <v>12280</v>
      </c>
      <c r="C40" s="17" t="s">
        <v>7</v>
      </c>
      <c r="D40" s="19" t="s">
        <v>195</v>
      </c>
      <c r="E40" s="12"/>
      <c r="F40" s="12"/>
    </row>
    <row r="41" spans="1:6" s="6" customFormat="1" ht="19.5" customHeight="1">
      <c r="A41" s="13" t="s">
        <v>65</v>
      </c>
      <c r="B41" s="14">
        <f>300+50+10+150+40</f>
        <v>550</v>
      </c>
      <c r="C41" s="17" t="s">
        <v>167</v>
      </c>
      <c r="D41" s="19" t="s">
        <v>76</v>
      </c>
      <c r="E41" s="12"/>
      <c r="F41" s="12"/>
    </row>
    <row r="42" spans="1:6" s="6" customFormat="1" ht="19.5" customHeight="1">
      <c r="A42" s="13" t="s">
        <v>119</v>
      </c>
      <c r="B42" s="14">
        <f>20+100</f>
        <v>120</v>
      </c>
      <c r="C42" s="17" t="s">
        <v>7</v>
      </c>
      <c r="D42" s="19" t="s">
        <v>196</v>
      </c>
      <c r="E42" s="12"/>
      <c r="F42" s="12"/>
    </row>
    <row r="43" spans="1:6" s="6" customFormat="1" ht="19.5" customHeight="1">
      <c r="A43" s="13" t="s">
        <v>120</v>
      </c>
      <c r="B43" s="14">
        <f>20+15</f>
        <v>35</v>
      </c>
      <c r="C43" s="17" t="s">
        <v>7</v>
      </c>
      <c r="D43" s="19" t="s">
        <v>197</v>
      </c>
      <c r="E43" s="12"/>
      <c r="F43" s="12"/>
    </row>
    <row r="44" spans="1:6" s="6" customFormat="1" ht="19.5" customHeight="1">
      <c r="A44" s="13" t="s">
        <v>121</v>
      </c>
      <c r="B44" s="14">
        <f>250+20+2+30</f>
        <v>302</v>
      </c>
      <c r="C44" s="17" t="s">
        <v>7</v>
      </c>
      <c r="D44" s="19" t="s">
        <v>198</v>
      </c>
      <c r="E44" s="12"/>
      <c r="F44" s="12"/>
    </row>
    <row r="45" spans="1:6" s="6" customFormat="1" ht="19.5" customHeight="1">
      <c r="A45" s="13" t="s">
        <v>69</v>
      </c>
      <c r="B45" s="14">
        <f>200+20+4+30+240</f>
        <v>494</v>
      </c>
      <c r="C45" s="17" t="s">
        <v>7</v>
      </c>
      <c r="D45" s="19" t="s">
        <v>199</v>
      </c>
      <c r="E45" s="12"/>
      <c r="F45" s="12"/>
    </row>
    <row r="46" spans="1:6" s="6" customFormat="1" ht="19.5" customHeight="1">
      <c r="A46" s="13" t="s">
        <v>71</v>
      </c>
      <c r="B46" s="14">
        <f>100+20+4+20</f>
        <v>144</v>
      </c>
      <c r="C46" s="17" t="s">
        <v>7</v>
      </c>
      <c r="D46" s="19" t="s">
        <v>200</v>
      </c>
      <c r="E46" s="12"/>
      <c r="F46" s="12"/>
    </row>
    <row r="47" spans="1:6" s="6" customFormat="1" ht="19.5" customHeight="1">
      <c r="A47" s="13" t="s">
        <v>73</v>
      </c>
      <c r="B47" s="14">
        <f>100+20+20+20+60</f>
        <v>220</v>
      </c>
      <c r="C47" s="17" t="s">
        <v>167</v>
      </c>
      <c r="D47" s="18" t="s">
        <v>201</v>
      </c>
      <c r="E47" s="12"/>
      <c r="F47" s="12"/>
    </row>
    <row r="48" spans="1:6" s="6" customFormat="1" ht="19.5" customHeight="1">
      <c r="A48" s="13" t="s">
        <v>75</v>
      </c>
      <c r="B48" s="14">
        <f>20+30</f>
        <v>50</v>
      </c>
      <c r="C48" s="17" t="s">
        <v>167</v>
      </c>
      <c r="D48" s="18" t="s">
        <v>202</v>
      </c>
      <c r="E48" s="12"/>
      <c r="F48" s="12"/>
    </row>
    <row r="49" spans="1:6" s="6" customFormat="1" ht="19.5" customHeight="1">
      <c r="A49" s="13" t="s">
        <v>77</v>
      </c>
      <c r="B49" s="14">
        <f>500+20+30+240</f>
        <v>790</v>
      </c>
      <c r="C49" s="17" t="s">
        <v>167</v>
      </c>
      <c r="D49" s="19" t="s">
        <v>203</v>
      </c>
      <c r="E49" s="12"/>
      <c r="F49" s="12"/>
    </row>
    <row r="50" spans="1:6" s="6" customFormat="1" ht="19.5" customHeight="1">
      <c r="A50" s="13" t="s">
        <v>79</v>
      </c>
      <c r="B50" s="14">
        <f>20+10</f>
        <v>30</v>
      </c>
      <c r="C50" s="17" t="s">
        <v>7</v>
      </c>
      <c r="D50" s="19" t="s">
        <v>20</v>
      </c>
      <c r="E50" s="12"/>
      <c r="F50" s="12"/>
    </row>
    <row r="51" spans="1:6" s="6" customFormat="1" ht="19.5" customHeight="1">
      <c r="A51" s="13" t="s">
        <v>81</v>
      </c>
      <c r="B51" s="14">
        <f>350+50+60</f>
        <v>460</v>
      </c>
      <c r="C51" s="17" t="s">
        <v>167</v>
      </c>
      <c r="D51" s="19" t="s">
        <v>204</v>
      </c>
      <c r="E51" s="12"/>
      <c r="F51" s="12"/>
    </row>
    <row r="52" spans="1:6" s="6" customFormat="1" ht="19.5" customHeight="1">
      <c r="A52" s="13" t="s">
        <v>122</v>
      </c>
      <c r="B52" s="14">
        <f>150+20+120</f>
        <v>290</v>
      </c>
      <c r="C52" s="17" t="s">
        <v>167</v>
      </c>
      <c r="D52" s="18" t="s">
        <v>205</v>
      </c>
      <c r="E52" s="12"/>
      <c r="F52" s="12"/>
    </row>
    <row r="53" spans="1:6" s="6" customFormat="1" ht="36.75" customHeight="1">
      <c r="A53" s="13" t="s">
        <v>123</v>
      </c>
      <c r="B53" s="14">
        <f>50</f>
        <v>50</v>
      </c>
      <c r="C53" s="17" t="s">
        <v>7</v>
      </c>
      <c r="D53" s="19" t="s">
        <v>206</v>
      </c>
      <c r="E53" s="12"/>
      <c r="F53" s="12"/>
    </row>
    <row r="54" spans="1:6" s="6" customFormat="1" ht="19.5" customHeight="1">
      <c r="A54" s="13" t="s">
        <v>124</v>
      </c>
      <c r="B54" s="14">
        <f>20+20+30</f>
        <v>70</v>
      </c>
      <c r="C54" s="17" t="s">
        <v>7</v>
      </c>
      <c r="D54" s="19" t="s">
        <v>207</v>
      </c>
      <c r="E54" s="12"/>
      <c r="F54" s="12"/>
    </row>
    <row r="55" spans="1:6" s="6" customFormat="1" ht="19.5" customHeight="1">
      <c r="A55" s="13" t="s">
        <v>125</v>
      </c>
      <c r="B55" s="20">
        <f>20+40</f>
        <v>60</v>
      </c>
      <c r="C55" s="17" t="s">
        <v>7</v>
      </c>
      <c r="D55" s="19" t="s">
        <v>208</v>
      </c>
      <c r="E55" s="12"/>
      <c r="F55" s="12"/>
    </row>
    <row r="56" spans="1:6" s="6" customFormat="1" ht="19.5" customHeight="1">
      <c r="A56" s="13" t="s">
        <v>126</v>
      </c>
      <c r="B56" s="20">
        <f>50+200+2000</f>
        <v>2250</v>
      </c>
      <c r="C56" s="17" t="s">
        <v>7</v>
      </c>
      <c r="D56" s="19" t="s">
        <v>209</v>
      </c>
      <c r="E56" s="12"/>
      <c r="F56" s="12"/>
    </row>
    <row r="57" spans="1:6" s="6" customFormat="1" ht="33" customHeight="1">
      <c r="A57" s="13" t="s">
        <v>127</v>
      </c>
      <c r="B57" s="20">
        <f>20+50+10+200</f>
        <v>280</v>
      </c>
      <c r="C57" s="17" t="s">
        <v>7</v>
      </c>
      <c r="D57" s="19" t="s">
        <v>58</v>
      </c>
      <c r="E57" s="12"/>
      <c r="F57" s="12"/>
    </row>
    <row r="58" spans="1:6" s="6" customFormat="1" ht="19.5" customHeight="1">
      <c r="A58" s="13" t="s">
        <v>128</v>
      </c>
      <c r="B58" s="20">
        <f>20+50</f>
        <v>70</v>
      </c>
      <c r="C58" s="17" t="s">
        <v>7</v>
      </c>
      <c r="D58" s="19" t="s">
        <v>210</v>
      </c>
      <c r="E58" s="12"/>
      <c r="F58" s="12"/>
    </row>
    <row r="59" spans="1:6" s="6" customFormat="1" ht="19.5" customHeight="1">
      <c r="A59" s="13" t="s">
        <v>129</v>
      </c>
      <c r="B59" s="20">
        <f>50+50+10+100</f>
        <v>210</v>
      </c>
      <c r="C59" s="17" t="s">
        <v>167</v>
      </c>
      <c r="D59" s="19" t="s">
        <v>78</v>
      </c>
      <c r="E59" s="12"/>
      <c r="F59" s="12"/>
    </row>
    <row r="60" spans="1:6" s="6" customFormat="1" ht="19.5" customHeight="1">
      <c r="A60" s="13" t="s">
        <v>130</v>
      </c>
      <c r="B60" s="20">
        <f>200+50+10+50</f>
        <v>310</v>
      </c>
      <c r="C60" s="17" t="s">
        <v>167</v>
      </c>
      <c r="D60" s="19" t="s">
        <v>211</v>
      </c>
      <c r="E60" s="12"/>
      <c r="F60" s="12"/>
    </row>
    <row r="61" spans="1:6" s="6" customFormat="1" ht="19.5" customHeight="1">
      <c r="A61" s="13" t="s">
        <v>131</v>
      </c>
      <c r="B61" s="20">
        <f>50+50+10+60</f>
        <v>170</v>
      </c>
      <c r="C61" s="17" t="s">
        <v>167</v>
      </c>
      <c r="D61" s="19" t="s">
        <v>212</v>
      </c>
      <c r="E61" s="12"/>
      <c r="F61" s="12"/>
    </row>
    <row r="62" spans="1:6" s="6" customFormat="1" ht="19.5" customHeight="1">
      <c r="A62" s="13" t="s">
        <v>132</v>
      </c>
      <c r="B62" s="14">
        <f>150+50+50+120</f>
        <v>370</v>
      </c>
      <c r="C62" s="17" t="s">
        <v>7</v>
      </c>
      <c r="D62" s="19" t="s">
        <v>213</v>
      </c>
      <c r="E62" s="12"/>
      <c r="F62" s="12"/>
    </row>
    <row r="63" spans="1:6" s="6" customFormat="1" ht="19.5" customHeight="1">
      <c r="A63" s="13" t="s">
        <v>133</v>
      </c>
      <c r="B63" s="14">
        <f>100+50</f>
        <v>150</v>
      </c>
      <c r="C63" s="17" t="s">
        <v>7</v>
      </c>
      <c r="D63" s="19" t="s">
        <v>214</v>
      </c>
      <c r="E63" s="12"/>
      <c r="F63" s="12"/>
    </row>
    <row r="64" spans="1:6" s="6" customFormat="1" ht="19.5" customHeight="1">
      <c r="A64" s="13" t="s">
        <v>134</v>
      </c>
      <c r="B64" s="14">
        <f>150+50+60</f>
        <v>260</v>
      </c>
      <c r="C64" s="17" t="s">
        <v>7</v>
      </c>
      <c r="D64" s="19" t="s">
        <v>215</v>
      </c>
      <c r="E64" s="12"/>
      <c r="F64" s="12"/>
    </row>
    <row r="65" spans="1:6" s="6" customFormat="1" ht="19.5" customHeight="1">
      <c r="A65" s="13" t="s">
        <v>135</v>
      </c>
      <c r="B65" s="14">
        <f>36+10+2</f>
        <v>48</v>
      </c>
      <c r="C65" s="17" t="s">
        <v>7</v>
      </c>
      <c r="D65" s="19" t="s">
        <v>216</v>
      </c>
      <c r="E65" s="12"/>
      <c r="F65" s="12"/>
    </row>
    <row r="66" spans="1:6" s="6" customFormat="1" ht="19.5" customHeight="1">
      <c r="A66" s="13" t="s">
        <v>136</v>
      </c>
      <c r="B66" s="14">
        <f>10+2+30</f>
        <v>42</v>
      </c>
      <c r="C66" s="17" t="s">
        <v>7</v>
      </c>
      <c r="D66" s="19" t="s">
        <v>217</v>
      </c>
      <c r="E66" s="12"/>
      <c r="F66" s="12"/>
    </row>
    <row r="67" spans="1:6" s="6" customFormat="1" ht="19.5" customHeight="1">
      <c r="A67" s="13" t="s">
        <v>137</v>
      </c>
      <c r="B67" s="14">
        <f>50+10+2+30</f>
        <v>92</v>
      </c>
      <c r="C67" s="17" t="s">
        <v>7</v>
      </c>
      <c r="D67" s="19" t="s">
        <v>218</v>
      </c>
      <c r="E67" s="12"/>
      <c r="F67" s="12"/>
    </row>
    <row r="68" spans="1:6" s="6" customFormat="1" ht="19.5" customHeight="1">
      <c r="A68" s="13" t="s">
        <v>138</v>
      </c>
      <c r="B68" s="14">
        <f>120+48+20+2+20</f>
        <v>210</v>
      </c>
      <c r="C68" s="17" t="s">
        <v>7</v>
      </c>
      <c r="D68" s="19" t="s">
        <v>219</v>
      </c>
      <c r="E68" s="12"/>
      <c r="F68" s="12"/>
    </row>
    <row r="69" spans="1:6" s="6" customFormat="1" ht="19.5" customHeight="1">
      <c r="A69" s="13" t="s">
        <v>139</v>
      </c>
      <c r="B69" s="14">
        <f>50+150+20+2+50</f>
        <v>272</v>
      </c>
      <c r="C69" s="17" t="s">
        <v>7</v>
      </c>
      <c r="D69" s="19" t="s">
        <v>220</v>
      </c>
      <c r="E69" s="12"/>
      <c r="F69" s="12"/>
    </row>
    <row r="70" spans="1:6" s="6" customFormat="1" ht="19.5" customHeight="1">
      <c r="A70" s="13" t="s">
        <v>140</v>
      </c>
      <c r="B70" s="14">
        <f>20+2+50</f>
        <v>72</v>
      </c>
      <c r="C70" s="17" t="s">
        <v>7</v>
      </c>
      <c r="D70" s="19" t="s">
        <v>221</v>
      </c>
      <c r="E70" s="12"/>
      <c r="F70" s="12"/>
    </row>
    <row r="71" spans="1:6" s="6" customFormat="1" ht="19.5" customHeight="1">
      <c r="A71" s="13" t="s">
        <v>141</v>
      </c>
      <c r="B71" s="14">
        <f>20+30</f>
        <v>50</v>
      </c>
      <c r="C71" s="17" t="s">
        <v>167</v>
      </c>
      <c r="D71" s="19" t="s">
        <v>22</v>
      </c>
      <c r="E71" s="12"/>
      <c r="F71" s="12"/>
    </row>
    <row r="72" spans="1:6" s="6" customFormat="1" ht="19.5" customHeight="1">
      <c r="A72" s="13" t="s">
        <v>142</v>
      </c>
      <c r="B72" s="14">
        <f>100+20+20</f>
        <v>140</v>
      </c>
      <c r="C72" s="17" t="s">
        <v>7</v>
      </c>
      <c r="D72" s="19" t="s">
        <v>222</v>
      </c>
      <c r="E72" s="12"/>
      <c r="F72" s="12"/>
    </row>
    <row r="73" spans="1:6" s="6" customFormat="1" ht="19.5" customHeight="1">
      <c r="A73" s="13" t="s">
        <v>143</v>
      </c>
      <c r="B73" s="14">
        <f>50+20+30</f>
        <v>100</v>
      </c>
      <c r="C73" s="17" t="s">
        <v>7</v>
      </c>
      <c r="D73" s="19" t="s">
        <v>223</v>
      </c>
      <c r="E73" s="12"/>
      <c r="F73" s="12"/>
    </row>
    <row r="74" spans="1:6" s="6" customFormat="1" ht="19.5" customHeight="1">
      <c r="A74" s="13" t="s">
        <v>144</v>
      </c>
      <c r="B74" s="14">
        <f>120+20+5+150</f>
        <v>295</v>
      </c>
      <c r="C74" s="17" t="s">
        <v>167</v>
      </c>
      <c r="D74" s="19" t="s">
        <v>224</v>
      </c>
      <c r="E74" s="12"/>
      <c r="F74" s="12"/>
    </row>
    <row r="75" spans="1:6" s="6" customFormat="1" ht="19.5" customHeight="1">
      <c r="A75" s="13" t="s">
        <v>145</v>
      </c>
      <c r="B75" s="14">
        <f>300+20+12+100+240</f>
        <v>672</v>
      </c>
      <c r="C75" s="17" t="s">
        <v>7</v>
      </c>
      <c r="D75" s="19" t="s">
        <v>29</v>
      </c>
      <c r="E75" s="12"/>
      <c r="F75" s="12"/>
    </row>
    <row r="76" spans="1:6" s="6" customFormat="1" ht="19.5" customHeight="1">
      <c r="A76" s="13" t="s">
        <v>146</v>
      </c>
      <c r="B76" s="14">
        <f>20+30</f>
        <v>50</v>
      </c>
      <c r="C76" s="17" t="s">
        <v>225</v>
      </c>
      <c r="D76" s="19" t="s">
        <v>226</v>
      </c>
      <c r="E76" s="12"/>
      <c r="F76" s="12"/>
    </row>
    <row r="77" spans="1:6" s="6" customFormat="1" ht="19.5" customHeight="1">
      <c r="A77" s="13" t="s">
        <v>147</v>
      </c>
      <c r="B77" s="14">
        <f>100+20+20+50+60</f>
        <v>250</v>
      </c>
      <c r="C77" s="17" t="s">
        <v>225</v>
      </c>
      <c r="D77" s="19" t="s">
        <v>67</v>
      </c>
      <c r="E77" s="12"/>
      <c r="F77" s="12"/>
    </row>
    <row r="78" spans="1:6" s="6" customFormat="1" ht="50.25" customHeight="1">
      <c r="A78" s="13" t="s">
        <v>148</v>
      </c>
      <c r="B78" s="14">
        <f>100+24+200+100+5000</f>
        <v>5424</v>
      </c>
      <c r="C78" s="17" t="s">
        <v>7</v>
      </c>
      <c r="D78" s="19" t="s">
        <v>227</v>
      </c>
      <c r="E78" s="12"/>
      <c r="F78" s="12"/>
    </row>
    <row r="79" spans="1:6" s="6" customFormat="1" ht="36" customHeight="1">
      <c r="A79" s="13" t="s">
        <v>149</v>
      </c>
      <c r="B79" s="14">
        <f>100+200+100+300</f>
        <v>700</v>
      </c>
      <c r="C79" s="17" t="s">
        <v>7</v>
      </c>
      <c r="D79" s="19" t="s">
        <v>228</v>
      </c>
      <c r="E79" s="12"/>
      <c r="F79" s="12"/>
    </row>
    <row r="80" spans="1:6" s="6" customFormat="1" ht="49.5" customHeight="1">
      <c r="A80" s="13" t="s">
        <v>150</v>
      </c>
      <c r="B80" s="14">
        <f>60+24+200+100+500</f>
        <v>884</v>
      </c>
      <c r="C80" s="17" t="s">
        <v>7</v>
      </c>
      <c r="D80" s="19" t="s">
        <v>229</v>
      </c>
      <c r="E80" s="12"/>
      <c r="F80" s="12"/>
    </row>
    <row r="81" spans="1:6" s="6" customFormat="1" ht="19.5" customHeight="1">
      <c r="A81" s="13" t="s">
        <v>151</v>
      </c>
      <c r="B81" s="14">
        <f>300+50+10+500</f>
        <v>860</v>
      </c>
      <c r="C81" s="17" t="s">
        <v>167</v>
      </c>
      <c r="D81" s="19" t="s">
        <v>230</v>
      </c>
      <c r="E81" s="12"/>
      <c r="F81" s="12"/>
    </row>
    <row r="82" spans="1:6" s="6" customFormat="1" ht="33.75" customHeight="1">
      <c r="A82" s="13" t="s">
        <v>152</v>
      </c>
      <c r="B82" s="14">
        <f>260</f>
        <v>260</v>
      </c>
      <c r="C82" s="17" t="s">
        <v>7</v>
      </c>
      <c r="D82" s="19" t="s">
        <v>231</v>
      </c>
      <c r="E82" s="12"/>
      <c r="F82" s="12"/>
    </row>
    <row r="83" spans="1:6" s="6" customFormat="1" ht="19.5" customHeight="1">
      <c r="A83" s="13" t="s">
        <v>153</v>
      </c>
      <c r="B83" s="14">
        <f>20+10+100</f>
        <v>130</v>
      </c>
      <c r="C83" s="17" t="s">
        <v>167</v>
      </c>
      <c r="D83" s="19" t="s">
        <v>232</v>
      </c>
      <c r="E83" s="12"/>
      <c r="F83" s="12"/>
    </row>
    <row r="84" spans="1:6" s="6" customFormat="1" ht="19.5" customHeight="1">
      <c r="A84" s="13" t="s">
        <v>154</v>
      </c>
      <c r="B84" s="14">
        <f>60+20+10+150</f>
        <v>240</v>
      </c>
      <c r="C84" s="17" t="s">
        <v>167</v>
      </c>
      <c r="D84" s="19" t="s">
        <v>233</v>
      </c>
      <c r="E84" s="12"/>
      <c r="F84" s="12"/>
    </row>
    <row r="85" spans="1:6" s="6" customFormat="1" ht="19.5" customHeight="1">
      <c r="A85" s="13" t="s">
        <v>155</v>
      </c>
      <c r="B85" s="14">
        <f>60+20+10+150</f>
        <v>240</v>
      </c>
      <c r="C85" s="17" t="s">
        <v>167</v>
      </c>
      <c r="D85" s="19" t="s">
        <v>234</v>
      </c>
      <c r="E85" s="12"/>
      <c r="F85" s="12"/>
    </row>
    <row r="86" spans="1:6" s="6" customFormat="1" ht="33.75" customHeight="1">
      <c r="A86" s="13" t="s">
        <v>156</v>
      </c>
      <c r="B86" s="14">
        <f>50+20+10+600</f>
        <v>680</v>
      </c>
      <c r="C86" s="17" t="s">
        <v>7</v>
      </c>
      <c r="D86" s="19" t="s">
        <v>235</v>
      </c>
      <c r="E86" s="12"/>
      <c r="F86" s="12"/>
    </row>
    <row r="87" spans="1:6" s="6" customFormat="1" ht="32.25" customHeight="1">
      <c r="A87" s="13" t="s">
        <v>157</v>
      </c>
      <c r="B87" s="14">
        <f>50+20+10+600</f>
        <v>680</v>
      </c>
      <c r="C87" s="17" t="s">
        <v>7</v>
      </c>
      <c r="D87" s="19" t="s">
        <v>236</v>
      </c>
      <c r="E87" s="12"/>
      <c r="F87" s="12"/>
    </row>
    <row r="88" spans="1:6" s="6" customFormat="1" ht="19.5" customHeight="1">
      <c r="A88" s="13" t="s">
        <v>158</v>
      </c>
      <c r="B88" s="14">
        <f>20+10+50</f>
        <v>80</v>
      </c>
      <c r="C88" s="17" t="s">
        <v>7</v>
      </c>
      <c r="D88" s="19" t="s">
        <v>237</v>
      </c>
      <c r="E88" s="12"/>
      <c r="F88" s="12"/>
    </row>
    <row r="89" spans="1:6" s="6" customFormat="1" ht="19.5" customHeight="1">
      <c r="A89" s="13" t="s">
        <v>159</v>
      </c>
      <c r="B89" s="14">
        <f>100+20+2+10+30</f>
        <v>162</v>
      </c>
      <c r="C89" s="17" t="s">
        <v>167</v>
      </c>
      <c r="D89" s="19" t="s">
        <v>238</v>
      </c>
      <c r="E89" s="12"/>
      <c r="F89" s="12"/>
    </row>
    <row r="90" spans="1:6" s="6" customFormat="1" ht="19.5" customHeight="1">
      <c r="A90" s="13" t="s">
        <v>160</v>
      </c>
      <c r="B90" s="14">
        <f>20+10+60</f>
        <v>90</v>
      </c>
      <c r="C90" s="17" t="s">
        <v>7</v>
      </c>
      <c r="D90" s="19" t="s">
        <v>239</v>
      </c>
      <c r="E90" s="12"/>
      <c r="F90" s="12"/>
    </row>
    <row r="91" spans="1:6" s="6" customFormat="1" ht="19.5" customHeight="1">
      <c r="A91" s="13" t="s">
        <v>161</v>
      </c>
      <c r="B91" s="14">
        <f>120+200+20+10+150</f>
        <v>500</v>
      </c>
      <c r="C91" s="17" t="s">
        <v>167</v>
      </c>
      <c r="D91" s="19" t="s">
        <v>82</v>
      </c>
      <c r="E91" s="12"/>
      <c r="F91" s="12"/>
    </row>
    <row r="92" spans="1:6" s="6" customFormat="1" ht="19.5" customHeight="1">
      <c r="A92" s="13" t="s">
        <v>162</v>
      </c>
      <c r="B92" s="14">
        <f>150+20+10+50</f>
        <v>230</v>
      </c>
      <c r="C92" s="17" t="s">
        <v>7</v>
      </c>
      <c r="D92" s="19" t="s">
        <v>240</v>
      </c>
      <c r="E92" s="12"/>
      <c r="F92" s="12"/>
    </row>
    <row r="93" spans="1:6" s="6" customFormat="1" ht="19.5" customHeight="1">
      <c r="A93" s="13" t="s">
        <v>163</v>
      </c>
      <c r="B93" s="14">
        <f>150+20+10+50</f>
        <v>230</v>
      </c>
      <c r="C93" s="17" t="s">
        <v>7</v>
      </c>
      <c r="D93" s="19" t="s">
        <v>241</v>
      </c>
      <c r="E93" s="12"/>
      <c r="F93" s="12"/>
    </row>
    <row r="94" spans="1:6" s="6" customFormat="1" ht="19.5" customHeight="1">
      <c r="A94" s="13" t="s">
        <v>164</v>
      </c>
      <c r="B94" s="14">
        <f>200+20+50+500</f>
        <v>770</v>
      </c>
      <c r="C94" s="17" t="s">
        <v>7</v>
      </c>
      <c r="D94" s="19" t="s">
        <v>242</v>
      </c>
      <c r="E94" s="12"/>
      <c r="F94" s="12"/>
    </row>
    <row r="95" spans="1:6" s="6" customFormat="1" ht="36.75" customHeight="1">
      <c r="A95" s="13" t="s">
        <v>165</v>
      </c>
      <c r="B95" s="20">
        <f>90+20+1+20+30</f>
        <v>161</v>
      </c>
      <c r="C95" s="17" t="s">
        <v>7</v>
      </c>
      <c r="D95" s="19" t="s">
        <v>243</v>
      </c>
      <c r="E95" s="12"/>
      <c r="F95" s="12"/>
    </row>
    <row r="96" spans="1:6" s="6" customFormat="1" ht="19.5" customHeight="1">
      <c r="A96" s="13" t="s">
        <v>166</v>
      </c>
      <c r="B96" s="20">
        <f>50+20+1+20</f>
        <v>91</v>
      </c>
      <c r="C96" s="17" t="s">
        <v>7</v>
      </c>
      <c r="D96" s="19" t="s">
        <v>244</v>
      </c>
      <c r="E96" s="12"/>
      <c r="F96" s="12"/>
    </row>
    <row r="97" spans="1:6" s="6" customFormat="1" ht="19.5" customHeight="1">
      <c r="A97" s="21" t="s">
        <v>10</v>
      </c>
      <c r="B97" s="22"/>
      <c r="C97" s="22"/>
      <c r="D97" s="23"/>
      <c r="E97" s="24"/>
      <c r="F97" s="25"/>
    </row>
    <row r="98" spans="1:6" ht="15.75" customHeight="1">
      <c r="A98" s="39" t="s">
        <v>90</v>
      </c>
      <c r="B98" s="39"/>
      <c r="C98" s="39"/>
      <c r="D98" s="39"/>
      <c r="E98" s="39"/>
      <c r="F98" s="39"/>
    </row>
    <row r="99" spans="1:6" ht="15.75" customHeight="1">
      <c r="A99" s="29" t="s">
        <v>91</v>
      </c>
      <c r="B99" s="29"/>
      <c r="C99" s="29"/>
      <c r="D99" s="29"/>
      <c r="E99" s="29"/>
      <c r="F99" s="29"/>
    </row>
    <row r="100" spans="1:6" ht="15.75" customHeight="1">
      <c r="A100" s="29" t="s">
        <v>92</v>
      </c>
      <c r="B100" s="29"/>
      <c r="C100" s="29"/>
      <c r="D100" s="29"/>
      <c r="E100" s="29"/>
      <c r="F100" s="29"/>
    </row>
    <row r="101" spans="1:6" ht="15.75" customHeight="1">
      <c r="A101" s="40" t="s">
        <v>93</v>
      </c>
      <c r="B101" s="40"/>
      <c r="C101" s="40"/>
      <c r="D101" s="40"/>
      <c r="E101" s="40"/>
      <c r="F101" s="40"/>
    </row>
    <row r="102" spans="1:6" ht="15.75" customHeight="1">
      <c r="A102" s="27" t="s">
        <v>107</v>
      </c>
      <c r="B102" s="27"/>
      <c r="C102" s="27"/>
      <c r="D102" s="27"/>
      <c r="E102" s="27"/>
      <c r="F102" s="27"/>
    </row>
    <row r="103" spans="1:6" ht="15.75" customHeight="1">
      <c r="A103" s="27" t="s">
        <v>94</v>
      </c>
      <c r="B103" s="27"/>
      <c r="C103" s="27"/>
      <c r="D103" s="27"/>
      <c r="E103" s="27"/>
      <c r="F103" s="27"/>
    </row>
    <row r="104" spans="1:6" ht="15.75" customHeight="1">
      <c r="A104" s="27" t="s">
        <v>95</v>
      </c>
      <c r="B104" s="27"/>
      <c r="C104" s="27"/>
      <c r="D104" s="27"/>
      <c r="E104" s="27"/>
      <c r="F104" s="27"/>
    </row>
    <row r="105" spans="1:6" ht="15.75" customHeight="1">
      <c r="A105" s="27" t="s">
        <v>96</v>
      </c>
      <c r="B105" s="27"/>
      <c r="C105" s="27"/>
      <c r="D105" s="27"/>
      <c r="E105" s="27"/>
      <c r="F105" s="27"/>
    </row>
    <row r="106" spans="1:6" ht="15.75" customHeight="1">
      <c r="A106" s="27" t="s">
        <v>97</v>
      </c>
      <c r="B106" s="27"/>
      <c r="C106" s="27"/>
      <c r="D106" s="27"/>
      <c r="E106" s="27"/>
      <c r="F106" s="27"/>
    </row>
    <row r="107" spans="1:6" ht="15.75" customHeight="1">
      <c r="A107" s="28" t="s">
        <v>98</v>
      </c>
      <c r="B107" s="28"/>
      <c r="C107" s="28"/>
      <c r="D107" s="28"/>
      <c r="E107" s="28"/>
      <c r="F107" s="28"/>
    </row>
    <row r="108" spans="1:6" ht="15.75" customHeight="1">
      <c r="A108" s="27" t="s">
        <v>99</v>
      </c>
      <c r="B108" s="27"/>
      <c r="C108" s="27"/>
      <c r="D108" s="27"/>
      <c r="E108" s="27"/>
      <c r="F108" s="27"/>
    </row>
    <row r="109" spans="1:6" ht="15.75" customHeight="1">
      <c r="A109" s="27" t="s">
        <v>100</v>
      </c>
      <c r="B109" s="27"/>
      <c r="C109" s="27"/>
      <c r="D109" s="27"/>
      <c r="E109" s="27"/>
      <c r="F109" s="27"/>
    </row>
    <row r="110" spans="1:6" ht="15.75" customHeight="1">
      <c r="A110" s="27" t="s">
        <v>101</v>
      </c>
      <c r="B110" s="27"/>
      <c r="C110" s="27"/>
      <c r="D110" s="27"/>
      <c r="E110" s="27"/>
      <c r="F110" s="27"/>
    </row>
    <row r="111" spans="1:6" ht="15.75" customHeight="1">
      <c r="A111" s="28"/>
      <c r="B111" s="28"/>
      <c r="C111" s="28"/>
      <c r="D111" s="28"/>
      <c r="E111" s="28"/>
      <c r="F111" s="28"/>
    </row>
    <row r="112" spans="1:5" ht="15.75" customHeight="1">
      <c r="A112" s="3"/>
      <c r="B112" s="4"/>
      <c r="C112" s="1"/>
      <c r="D112" s="5"/>
      <c r="E112" s="5"/>
    </row>
    <row r="113" spans="1:5" ht="15.75" customHeight="1">
      <c r="A113" s="41" t="s">
        <v>102</v>
      </c>
      <c r="B113" s="41"/>
      <c r="C113" s="41"/>
      <c r="D113" s="41"/>
      <c r="E113" s="7"/>
    </row>
    <row r="114" spans="1:5" ht="15.75" customHeight="1">
      <c r="A114" s="3"/>
      <c r="B114" s="4"/>
      <c r="C114" s="1"/>
      <c r="D114" s="5"/>
      <c r="E114" s="5"/>
    </row>
    <row r="115" spans="1:5" ht="15.75" customHeight="1">
      <c r="A115" s="3"/>
      <c r="B115" s="4"/>
      <c r="C115" s="1"/>
      <c r="D115" s="5"/>
      <c r="E115" s="5"/>
    </row>
    <row r="116" spans="1:6" ht="15.75" customHeight="1">
      <c r="A116" s="26" t="s">
        <v>103</v>
      </c>
      <c r="B116" s="26"/>
      <c r="C116" s="26"/>
      <c r="D116" s="26"/>
      <c r="E116" s="26"/>
      <c r="F116" s="26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25">
    <mergeCell ref="A113:D113"/>
    <mergeCell ref="B1:F1"/>
    <mergeCell ref="B2:F2"/>
    <mergeCell ref="B3:F3"/>
    <mergeCell ref="B4:F4"/>
    <mergeCell ref="A110:F110"/>
    <mergeCell ref="A111:F111"/>
    <mergeCell ref="A99:F99"/>
    <mergeCell ref="A100:F100"/>
    <mergeCell ref="A6:F6"/>
    <mergeCell ref="A7:F7"/>
    <mergeCell ref="A8:F8"/>
    <mergeCell ref="A98:F98"/>
    <mergeCell ref="A101:F101"/>
    <mergeCell ref="A102:F102"/>
    <mergeCell ref="A97:D97"/>
    <mergeCell ref="E97:F97"/>
    <mergeCell ref="A116:F116"/>
    <mergeCell ref="A103:F103"/>
    <mergeCell ref="A104:F104"/>
    <mergeCell ref="A105:F105"/>
    <mergeCell ref="A106:F106"/>
    <mergeCell ref="A107:F107"/>
    <mergeCell ref="A108:F108"/>
    <mergeCell ref="A109:F109"/>
  </mergeCells>
  <printOptions horizontalCentered="1"/>
  <pageMargins left="0.5905511811023623" right="0" top="0.7874015748031497" bottom="0" header="0" footer="0"/>
  <pageSetup horizontalDpi="600" verticalDpi="600" orientation="portrait" paperSize="9" scale="80" r:id="rId2"/>
  <rowBreaks count="2" manualBreakCount="2">
    <brk id="45" max="5" man="1"/>
    <brk id="8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M6" sqref="M6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6" spans="1:11" ht="12.75">
      <c r="A6" t="s">
        <v>0</v>
      </c>
      <c r="E6" t="s">
        <v>1</v>
      </c>
      <c r="G6" t="s">
        <v>2</v>
      </c>
      <c r="I6" t="s">
        <v>3</v>
      </c>
      <c r="K6" t="s">
        <v>4</v>
      </c>
    </row>
    <row r="7" spans="1:12" ht="12.7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9</v>
      </c>
      <c r="H7" t="s">
        <v>10</v>
      </c>
      <c r="I7" t="s">
        <v>9</v>
      </c>
      <c r="J7" t="s">
        <v>10</v>
      </c>
      <c r="K7" t="s">
        <v>9</v>
      </c>
      <c r="L7" t="s">
        <v>10</v>
      </c>
    </row>
    <row r="8" spans="1:12" ht="12.75">
      <c r="A8" t="s">
        <v>11</v>
      </c>
      <c r="B8">
        <v>360</v>
      </c>
      <c r="C8" t="s">
        <v>12</v>
      </c>
      <c r="D8" t="s">
        <v>13</v>
      </c>
      <c r="E8">
        <v>1.6</v>
      </c>
      <c r="F8">
        <v>576</v>
      </c>
      <c r="G8">
        <v>1.53</v>
      </c>
      <c r="H8">
        <v>550.8</v>
      </c>
      <c r="I8">
        <v>1.59</v>
      </c>
      <c r="J8">
        <v>572.4</v>
      </c>
      <c r="K8">
        <v>1.5733333333333333</v>
      </c>
      <c r="L8">
        <v>566.4</v>
      </c>
    </row>
    <row r="9" spans="1:12" ht="12.75">
      <c r="A9" t="s">
        <v>14</v>
      </c>
      <c r="B9">
        <v>300</v>
      </c>
      <c r="C9" t="s">
        <v>12</v>
      </c>
      <c r="D9" t="s">
        <v>15</v>
      </c>
      <c r="E9">
        <v>1.95</v>
      </c>
      <c r="F9">
        <v>585</v>
      </c>
      <c r="G9">
        <v>1.85</v>
      </c>
      <c r="H9">
        <v>555</v>
      </c>
      <c r="I9">
        <v>1.99</v>
      </c>
      <c r="J9">
        <v>597</v>
      </c>
      <c r="K9">
        <v>1.93</v>
      </c>
      <c r="L9">
        <v>579</v>
      </c>
    </row>
    <row r="10" spans="1:12" ht="12.75">
      <c r="A10" t="s">
        <v>16</v>
      </c>
      <c r="B10">
        <v>60</v>
      </c>
      <c r="C10" t="s">
        <v>12</v>
      </c>
      <c r="D10" t="s">
        <v>17</v>
      </c>
      <c r="E10">
        <v>4.1</v>
      </c>
      <c r="F10">
        <v>245.99999999999997</v>
      </c>
      <c r="G10">
        <v>3.79</v>
      </c>
      <c r="H10">
        <v>227.4</v>
      </c>
      <c r="I10">
        <v>3.99</v>
      </c>
      <c r="J10">
        <v>239.4</v>
      </c>
      <c r="K10">
        <v>3.9599999999999995</v>
      </c>
      <c r="L10">
        <v>237.6</v>
      </c>
    </row>
    <row r="11" spans="1:12" ht="12.75">
      <c r="A11" t="s">
        <v>18</v>
      </c>
      <c r="B11">
        <v>48</v>
      </c>
      <c r="C11" t="s">
        <v>19</v>
      </c>
      <c r="D11" t="s">
        <v>20</v>
      </c>
      <c r="E11">
        <v>3.5</v>
      </c>
      <c r="F11">
        <v>168</v>
      </c>
      <c r="G11">
        <v>4.4</v>
      </c>
      <c r="H11">
        <v>211.20000000000002</v>
      </c>
      <c r="I11">
        <v>4</v>
      </c>
      <c r="J11">
        <v>192</v>
      </c>
      <c r="K11">
        <v>3.966666666666667</v>
      </c>
      <c r="L11">
        <v>190.4</v>
      </c>
    </row>
    <row r="12" spans="1:12" ht="12.75">
      <c r="A12" t="s">
        <v>21</v>
      </c>
      <c r="B12">
        <v>24</v>
      </c>
      <c r="C12" t="s">
        <v>12</v>
      </c>
      <c r="D12" t="s">
        <v>22</v>
      </c>
      <c r="E12">
        <v>2.4</v>
      </c>
      <c r="F12">
        <v>57.599999999999994</v>
      </c>
      <c r="G12">
        <v>1.99</v>
      </c>
      <c r="H12">
        <v>47.76</v>
      </c>
      <c r="I12">
        <v>1.79</v>
      </c>
      <c r="J12">
        <v>42.96</v>
      </c>
      <c r="K12">
        <v>2.06</v>
      </c>
      <c r="L12">
        <v>49.44</v>
      </c>
    </row>
    <row r="13" ht="12.75">
      <c r="A13" t="s">
        <v>23</v>
      </c>
    </row>
    <row r="14" spans="1:12" ht="12.75">
      <c r="A14" t="s">
        <v>5</v>
      </c>
      <c r="B14" t="s">
        <v>6</v>
      </c>
      <c r="C14" t="s">
        <v>7</v>
      </c>
      <c r="D14" t="s">
        <v>8</v>
      </c>
      <c r="E14" t="s">
        <v>9</v>
      </c>
      <c r="F14" t="s">
        <v>10</v>
      </c>
      <c r="G14" t="s">
        <v>9</v>
      </c>
      <c r="H14" t="s">
        <v>10</v>
      </c>
      <c r="I14" t="s">
        <v>9</v>
      </c>
      <c r="J14" t="s">
        <v>10</v>
      </c>
      <c r="K14" t="s">
        <v>9</v>
      </c>
      <c r="L14" t="s">
        <v>10</v>
      </c>
    </row>
    <row r="15" spans="1:12" ht="12.75">
      <c r="A15" t="s">
        <v>24</v>
      </c>
      <c r="B15">
        <v>72</v>
      </c>
      <c r="C15" t="s">
        <v>19</v>
      </c>
      <c r="D15" t="s">
        <v>25</v>
      </c>
      <c r="E15">
        <v>0.3</v>
      </c>
      <c r="F15">
        <v>21.599999999999998</v>
      </c>
      <c r="G15">
        <v>1.1</v>
      </c>
      <c r="H15">
        <v>79.2</v>
      </c>
      <c r="I15">
        <v>0.59</v>
      </c>
      <c r="J15">
        <v>42.48</v>
      </c>
      <c r="K15">
        <v>0.6633333333333334</v>
      </c>
      <c r="L15">
        <v>47.76</v>
      </c>
    </row>
    <row r="16" spans="1:12" ht="12.75">
      <c r="A16" t="s">
        <v>26</v>
      </c>
      <c r="B16">
        <v>48</v>
      </c>
      <c r="C16" t="s">
        <v>19</v>
      </c>
      <c r="D16" t="s">
        <v>27</v>
      </c>
      <c r="E16">
        <v>2.6</v>
      </c>
      <c r="F16">
        <v>124.80000000000001</v>
      </c>
      <c r="G16">
        <v>2.6</v>
      </c>
      <c r="H16">
        <v>124.80000000000001</v>
      </c>
      <c r="I16">
        <v>1.49</v>
      </c>
      <c r="J16">
        <v>71.52</v>
      </c>
      <c r="K16">
        <v>2.23</v>
      </c>
      <c r="L16">
        <v>107.04</v>
      </c>
    </row>
    <row r="17" spans="1:12" ht="12.75">
      <c r="A17" t="s">
        <v>28</v>
      </c>
      <c r="B17">
        <v>120</v>
      </c>
      <c r="C17" t="s">
        <v>19</v>
      </c>
      <c r="D17" t="s">
        <v>29</v>
      </c>
      <c r="E17">
        <v>3.59</v>
      </c>
      <c r="F17">
        <v>430.79999999999995</v>
      </c>
      <c r="G17">
        <v>3.35</v>
      </c>
      <c r="H17">
        <v>402</v>
      </c>
      <c r="I17">
        <v>3.59</v>
      </c>
      <c r="J17">
        <v>430.79999999999995</v>
      </c>
      <c r="K17">
        <v>3.51</v>
      </c>
      <c r="L17">
        <v>421.2</v>
      </c>
    </row>
    <row r="18" spans="1:12" ht="12.75">
      <c r="A18" t="s">
        <v>30</v>
      </c>
      <c r="B18">
        <v>72</v>
      </c>
      <c r="C18" t="s">
        <v>31</v>
      </c>
      <c r="D18" t="s">
        <v>32</v>
      </c>
      <c r="E18">
        <v>0.45</v>
      </c>
      <c r="F18">
        <v>32.4</v>
      </c>
      <c r="G18">
        <v>1.1</v>
      </c>
      <c r="H18">
        <v>79.2</v>
      </c>
      <c r="I18">
        <v>0.5</v>
      </c>
      <c r="J18">
        <v>36</v>
      </c>
      <c r="K18">
        <v>0.6833333333333332</v>
      </c>
      <c r="L18">
        <v>49.199999999999996</v>
      </c>
    </row>
    <row r="19" spans="1:12" ht="12.75">
      <c r="A19" t="s">
        <v>33</v>
      </c>
      <c r="B19">
        <v>120</v>
      </c>
      <c r="C19" t="s">
        <v>31</v>
      </c>
      <c r="D19" t="s">
        <v>34</v>
      </c>
      <c r="E19">
        <v>0.65</v>
      </c>
      <c r="F19">
        <v>78</v>
      </c>
      <c r="G19">
        <v>0.85</v>
      </c>
      <c r="H19">
        <v>102</v>
      </c>
      <c r="I19">
        <v>0.79</v>
      </c>
      <c r="J19">
        <v>94.80000000000001</v>
      </c>
      <c r="K19">
        <v>0.7633333333333333</v>
      </c>
      <c r="L19">
        <v>91.60000000000001</v>
      </c>
    </row>
    <row r="20" spans="1:12" ht="12.75">
      <c r="A20" t="s">
        <v>35</v>
      </c>
      <c r="B20">
        <v>72</v>
      </c>
      <c r="C20" t="s">
        <v>19</v>
      </c>
      <c r="D20" t="s">
        <v>36</v>
      </c>
      <c r="E20">
        <v>1.95</v>
      </c>
      <c r="F20">
        <v>140.4</v>
      </c>
      <c r="G20">
        <v>2.42</v>
      </c>
      <c r="H20">
        <v>174.24</v>
      </c>
      <c r="I20">
        <v>1.95</v>
      </c>
      <c r="J20">
        <v>140.4</v>
      </c>
      <c r="K20">
        <v>2.106666666666667</v>
      </c>
      <c r="L20">
        <v>151.67999999999998</v>
      </c>
    </row>
    <row r="21" ht="12.75">
      <c r="A21" t="s">
        <v>37</v>
      </c>
    </row>
    <row r="22" spans="1:12" ht="12.75">
      <c r="A22" t="s">
        <v>5</v>
      </c>
      <c r="B22" t="s">
        <v>6</v>
      </c>
      <c r="C22" t="s">
        <v>7</v>
      </c>
      <c r="D22" t="s">
        <v>8</v>
      </c>
      <c r="E22" t="s">
        <v>9</v>
      </c>
      <c r="F22" t="s">
        <v>10</v>
      </c>
      <c r="G22" t="s">
        <v>9</v>
      </c>
      <c r="H22" t="s">
        <v>10</v>
      </c>
      <c r="I22" t="s">
        <v>9</v>
      </c>
      <c r="J22" t="s">
        <v>10</v>
      </c>
      <c r="K22" t="s">
        <v>9</v>
      </c>
      <c r="L22" t="s">
        <v>10</v>
      </c>
    </row>
    <row r="23" spans="1:12" ht="12.75">
      <c r="A23" t="s">
        <v>38</v>
      </c>
      <c r="B23">
        <v>72</v>
      </c>
      <c r="C23" t="s">
        <v>12</v>
      </c>
      <c r="D23" t="s">
        <v>39</v>
      </c>
      <c r="E23">
        <v>6.1</v>
      </c>
      <c r="F23">
        <v>439.2</v>
      </c>
      <c r="G23">
        <v>5.49</v>
      </c>
      <c r="H23">
        <v>395.28000000000003</v>
      </c>
      <c r="I23">
        <v>5.49</v>
      </c>
      <c r="J23">
        <v>395.28000000000003</v>
      </c>
      <c r="K23">
        <v>5.6933333333333325</v>
      </c>
      <c r="L23">
        <v>409.92</v>
      </c>
    </row>
    <row r="24" spans="1:12" ht="12.75">
      <c r="A24" t="s">
        <v>40</v>
      </c>
      <c r="B24">
        <v>72</v>
      </c>
      <c r="C24" t="s">
        <v>19</v>
      </c>
      <c r="D24" t="s">
        <v>41</v>
      </c>
      <c r="E24">
        <v>4.98</v>
      </c>
      <c r="F24">
        <v>358.56000000000006</v>
      </c>
      <c r="G24">
        <v>2.99</v>
      </c>
      <c r="H24">
        <v>215.28000000000003</v>
      </c>
      <c r="I24">
        <v>5</v>
      </c>
      <c r="J24">
        <v>360</v>
      </c>
      <c r="K24">
        <v>4.323333333333333</v>
      </c>
      <c r="L24">
        <v>311.28000000000003</v>
      </c>
    </row>
    <row r="25" spans="1:12" ht="12.75">
      <c r="A25" t="s">
        <v>42</v>
      </c>
      <c r="B25">
        <v>48</v>
      </c>
      <c r="C25" t="s">
        <v>12</v>
      </c>
      <c r="D25" t="s">
        <v>43</v>
      </c>
      <c r="E25">
        <v>1.99</v>
      </c>
      <c r="F25">
        <v>95.52</v>
      </c>
      <c r="G25">
        <v>2.1</v>
      </c>
      <c r="H25">
        <v>100.80000000000001</v>
      </c>
      <c r="I25">
        <v>2.39</v>
      </c>
      <c r="J25">
        <v>114.72</v>
      </c>
      <c r="K25">
        <v>2.16</v>
      </c>
      <c r="L25">
        <v>103.67999999999999</v>
      </c>
    </row>
    <row r="26" spans="1:12" ht="12.75">
      <c r="A26" t="s">
        <v>44</v>
      </c>
      <c r="B26">
        <v>24</v>
      </c>
      <c r="C26" t="s">
        <v>12</v>
      </c>
      <c r="D26" t="s">
        <v>45</v>
      </c>
      <c r="E26">
        <v>1.3</v>
      </c>
      <c r="F26">
        <v>31.200000000000003</v>
      </c>
      <c r="G26">
        <v>1.29</v>
      </c>
      <c r="H26">
        <v>30.96</v>
      </c>
      <c r="I26">
        <v>1.39</v>
      </c>
      <c r="J26">
        <v>33.36</v>
      </c>
      <c r="K26">
        <v>1.3266666666666664</v>
      </c>
      <c r="L26">
        <v>31.840000000000003</v>
      </c>
    </row>
    <row r="27" ht="12.75">
      <c r="A27" t="s">
        <v>46</v>
      </c>
    </row>
    <row r="28" spans="1:12" ht="12.75">
      <c r="A28" t="s">
        <v>5</v>
      </c>
      <c r="B28" t="s">
        <v>6</v>
      </c>
      <c r="C28" t="s">
        <v>7</v>
      </c>
      <c r="D28" t="s">
        <v>8</v>
      </c>
      <c r="E28" t="s">
        <v>9</v>
      </c>
      <c r="F28" t="s">
        <v>10</v>
      </c>
      <c r="G28" t="s">
        <v>9</v>
      </c>
      <c r="H28" t="s">
        <v>10</v>
      </c>
      <c r="I28" t="s">
        <v>9</v>
      </c>
      <c r="J28" t="s">
        <v>10</v>
      </c>
      <c r="K28" t="s">
        <v>9</v>
      </c>
      <c r="L28" t="s">
        <v>10</v>
      </c>
    </row>
    <row r="29" spans="1:12" ht="12.75">
      <c r="A29" t="s">
        <v>47</v>
      </c>
      <c r="B29">
        <v>120</v>
      </c>
      <c r="C29" t="s">
        <v>19</v>
      </c>
      <c r="D29" t="s">
        <v>48</v>
      </c>
      <c r="E29">
        <v>1.99</v>
      </c>
      <c r="F29">
        <v>238.8</v>
      </c>
      <c r="G29">
        <v>2.63</v>
      </c>
      <c r="H29">
        <v>315.59999999999997</v>
      </c>
      <c r="I29">
        <v>2.39</v>
      </c>
      <c r="J29">
        <v>286.8</v>
      </c>
      <c r="K29">
        <v>2.3366666666666664</v>
      </c>
      <c r="L29">
        <v>185.59666666666666</v>
      </c>
    </row>
    <row r="30" spans="1:12" ht="12.75">
      <c r="A30" t="s">
        <v>49</v>
      </c>
      <c r="B30">
        <v>120</v>
      </c>
      <c r="C30" t="s">
        <v>19</v>
      </c>
      <c r="D30" t="s">
        <v>50</v>
      </c>
      <c r="E30">
        <v>1.99</v>
      </c>
      <c r="F30">
        <v>238.8</v>
      </c>
      <c r="G30">
        <v>2.63</v>
      </c>
      <c r="H30">
        <v>315.59999999999997</v>
      </c>
      <c r="I30">
        <v>2.39</v>
      </c>
      <c r="J30">
        <v>286.8</v>
      </c>
      <c r="K30">
        <v>2.3366666666666664</v>
      </c>
      <c r="L30">
        <v>185.59666666666666</v>
      </c>
    </row>
    <row r="31" spans="1:12" ht="12.75">
      <c r="A31" t="s">
        <v>51</v>
      </c>
      <c r="B31">
        <v>72</v>
      </c>
      <c r="C31" t="s">
        <v>12</v>
      </c>
      <c r="D31" t="s">
        <v>52</v>
      </c>
      <c r="E31">
        <v>2.75</v>
      </c>
      <c r="F31">
        <v>198</v>
      </c>
      <c r="G31">
        <v>3.4</v>
      </c>
      <c r="H31">
        <v>244.79999999999998</v>
      </c>
      <c r="I31">
        <v>2.99</v>
      </c>
      <c r="J31">
        <v>215.28000000000003</v>
      </c>
      <c r="K31">
        <v>3.046666666666667</v>
      </c>
      <c r="L31">
        <v>148.59666666666666</v>
      </c>
    </row>
    <row r="32" ht="12.75">
      <c r="A32" t="s">
        <v>53</v>
      </c>
    </row>
    <row r="33" spans="1:12" ht="12.75">
      <c r="A33" t="s">
        <v>5</v>
      </c>
      <c r="B33" t="s">
        <v>6</v>
      </c>
      <c r="C33" t="s">
        <v>7</v>
      </c>
      <c r="D33" t="s">
        <v>8</v>
      </c>
      <c r="E33" t="s">
        <v>9</v>
      </c>
      <c r="F33" t="s">
        <v>10</v>
      </c>
      <c r="G33" t="s">
        <v>9</v>
      </c>
      <c r="H33" t="s">
        <v>10</v>
      </c>
      <c r="I33" t="s">
        <v>9</v>
      </c>
      <c r="J33" t="s">
        <v>10</v>
      </c>
      <c r="K33" t="s">
        <v>9</v>
      </c>
      <c r="L33" t="s">
        <v>10</v>
      </c>
    </row>
    <row r="34" spans="1:12" ht="12.75">
      <c r="A34" t="s">
        <v>54</v>
      </c>
      <c r="B34">
        <v>120</v>
      </c>
      <c r="C34" t="s">
        <v>19</v>
      </c>
      <c r="D34" t="s">
        <v>55</v>
      </c>
      <c r="E34">
        <v>2.7</v>
      </c>
      <c r="F34">
        <v>324</v>
      </c>
      <c r="G34">
        <v>2.16</v>
      </c>
      <c r="H34">
        <v>259.20000000000005</v>
      </c>
      <c r="I34">
        <v>1.99</v>
      </c>
      <c r="J34">
        <v>238.8</v>
      </c>
      <c r="K34">
        <v>2.2833333333333337</v>
      </c>
      <c r="L34">
        <v>274</v>
      </c>
    </row>
    <row r="35" spans="1:12" ht="12.75">
      <c r="A35" t="s">
        <v>56</v>
      </c>
      <c r="B35">
        <v>48</v>
      </c>
      <c r="C35" t="s">
        <v>57</v>
      </c>
      <c r="D35" t="s">
        <v>58</v>
      </c>
      <c r="E35">
        <v>29.88</v>
      </c>
      <c r="F35">
        <v>1434.24</v>
      </c>
      <c r="G35">
        <v>27</v>
      </c>
      <c r="H35">
        <v>1296</v>
      </c>
      <c r="I35">
        <v>29.88</v>
      </c>
      <c r="J35">
        <v>1434.24</v>
      </c>
      <c r="K35">
        <v>28.919999999999998</v>
      </c>
      <c r="L35">
        <v>1388.1599999999999</v>
      </c>
    </row>
    <row r="36" spans="1:12" ht="12.75">
      <c r="A36" t="s">
        <v>59</v>
      </c>
      <c r="B36">
        <v>120</v>
      </c>
      <c r="C36" t="s">
        <v>19</v>
      </c>
      <c r="D36" t="s">
        <v>60</v>
      </c>
      <c r="E36">
        <v>3.36</v>
      </c>
      <c r="F36">
        <v>403.2</v>
      </c>
      <c r="G36">
        <v>2.7</v>
      </c>
      <c r="H36">
        <v>324</v>
      </c>
      <c r="I36">
        <v>2.95</v>
      </c>
      <c r="J36">
        <v>354</v>
      </c>
      <c r="K36">
        <v>3.003333333333334</v>
      </c>
      <c r="L36">
        <v>360.40000000000003</v>
      </c>
    </row>
    <row r="37" ht="12.75">
      <c r="A37" t="s">
        <v>61</v>
      </c>
    </row>
    <row r="38" spans="1:12" ht="12.75">
      <c r="A38" t="s">
        <v>5</v>
      </c>
      <c r="B38" t="s">
        <v>6</v>
      </c>
      <c r="C38" t="s">
        <v>7</v>
      </c>
      <c r="D38" t="s">
        <v>8</v>
      </c>
      <c r="E38" t="s">
        <v>9</v>
      </c>
      <c r="F38" t="s">
        <v>10</v>
      </c>
      <c r="G38" t="s">
        <v>9</v>
      </c>
      <c r="H38" t="s">
        <v>10</v>
      </c>
      <c r="I38" t="s">
        <v>9</v>
      </c>
      <c r="J38" t="s">
        <v>10</v>
      </c>
      <c r="K38" t="s">
        <v>9</v>
      </c>
      <c r="L38" t="s">
        <v>10</v>
      </c>
    </row>
    <row r="39" spans="1:12" ht="12.75">
      <c r="A39" t="s">
        <v>62</v>
      </c>
      <c r="B39">
        <v>240</v>
      </c>
      <c r="C39" t="s">
        <v>19</v>
      </c>
      <c r="D39" t="s">
        <v>63</v>
      </c>
      <c r="E39">
        <v>2.1</v>
      </c>
      <c r="F39">
        <v>504</v>
      </c>
      <c r="G39">
        <v>2.1</v>
      </c>
      <c r="H39">
        <v>504</v>
      </c>
      <c r="I39">
        <v>1.95</v>
      </c>
      <c r="J39">
        <v>468</v>
      </c>
      <c r="K39">
        <v>2.0500000000000003</v>
      </c>
      <c r="L39">
        <v>492</v>
      </c>
    </row>
    <row r="40" ht="12.75">
      <c r="A40" t="s">
        <v>64</v>
      </c>
    </row>
    <row r="41" spans="1:12" ht="12.75">
      <c r="A41" t="s">
        <v>5</v>
      </c>
      <c r="B41" t="s">
        <v>6</v>
      </c>
      <c r="C41" t="s">
        <v>7</v>
      </c>
      <c r="D41" t="s">
        <v>8</v>
      </c>
      <c r="E41" t="s">
        <v>9</v>
      </c>
      <c r="F41" t="s">
        <v>10</v>
      </c>
      <c r="G41" t="s">
        <v>9</v>
      </c>
      <c r="H41" t="s">
        <v>10</v>
      </c>
      <c r="I41" t="s">
        <v>9</v>
      </c>
      <c r="J41" t="s">
        <v>10</v>
      </c>
      <c r="K41" t="s">
        <v>9</v>
      </c>
      <c r="L41" t="s">
        <v>10</v>
      </c>
    </row>
    <row r="42" spans="1:12" ht="12.75">
      <c r="A42" t="s">
        <v>65</v>
      </c>
      <c r="B42">
        <v>120</v>
      </c>
      <c r="C42" t="s">
        <v>66</v>
      </c>
      <c r="D42" t="s">
        <v>67</v>
      </c>
      <c r="E42">
        <v>4.36</v>
      </c>
      <c r="F42">
        <v>523.2</v>
      </c>
      <c r="G42">
        <v>3.8</v>
      </c>
      <c r="H42">
        <v>456</v>
      </c>
      <c r="I42">
        <v>3.99</v>
      </c>
      <c r="J42">
        <v>478.8</v>
      </c>
      <c r="K42">
        <v>4.05</v>
      </c>
      <c r="L42">
        <v>486</v>
      </c>
    </row>
    <row r="43" ht="12.75">
      <c r="A43" t="s">
        <v>68</v>
      </c>
    </row>
    <row r="44" spans="1:12" ht="12.7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9</v>
      </c>
      <c r="H44" t="s">
        <v>10</v>
      </c>
      <c r="I44" t="s">
        <v>9</v>
      </c>
      <c r="J44" t="s">
        <v>10</v>
      </c>
      <c r="K44" t="s">
        <v>9</v>
      </c>
      <c r="L44" t="s">
        <v>10</v>
      </c>
    </row>
    <row r="45" spans="1:12" ht="12.75">
      <c r="A45" t="s">
        <v>69</v>
      </c>
      <c r="B45">
        <v>120</v>
      </c>
      <c r="C45" t="s">
        <v>12</v>
      </c>
      <c r="D45" t="s">
        <v>70</v>
      </c>
      <c r="E45">
        <v>14.99</v>
      </c>
      <c r="F45">
        <v>1798.8</v>
      </c>
      <c r="G45">
        <v>12.99</v>
      </c>
      <c r="H45">
        <v>1558.8</v>
      </c>
      <c r="I45">
        <v>14.98</v>
      </c>
      <c r="J45">
        <v>1797.6000000000001</v>
      </c>
      <c r="K45">
        <v>14.32</v>
      </c>
      <c r="L45">
        <v>1718.3999999999999</v>
      </c>
    </row>
    <row r="46" spans="1:12" ht="12.75">
      <c r="A46" t="s">
        <v>71</v>
      </c>
      <c r="B46">
        <v>144</v>
      </c>
      <c r="C46" t="s">
        <v>12</v>
      </c>
      <c r="D46" t="s">
        <v>72</v>
      </c>
      <c r="E46">
        <v>13.99</v>
      </c>
      <c r="F46">
        <v>2014.56</v>
      </c>
      <c r="G46">
        <v>11.99</v>
      </c>
      <c r="H46">
        <v>1726.56</v>
      </c>
      <c r="I46">
        <v>14.98</v>
      </c>
      <c r="J46">
        <v>2157.12</v>
      </c>
      <c r="K46">
        <v>13.653333333333334</v>
      </c>
      <c r="L46">
        <v>1966.08</v>
      </c>
    </row>
    <row r="47" spans="1:12" ht="12.75">
      <c r="A47" t="s">
        <v>73</v>
      </c>
      <c r="B47">
        <v>96</v>
      </c>
      <c r="C47" t="s">
        <v>12</v>
      </c>
      <c r="D47" t="s">
        <v>74</v>
      </c>
      <c r="E47">
        <v>9.69</v>
      </c>
      <c r="F47">
        <v>930.24</v>
      </c>
      <c r="G47">
        <v>7.99</v>
      </c>
      <c r="H47">
        <v>767.04</v>
      </c>
      <c r="I47">
        <v>8.99</v>
      </c>
      <c r="J47">
        <v>863.04</v>
      </c>
      <c r="K47">
        <v>8.89</v>
      </c>
      <c r="L47">
        <v>853.4399999999999</v>
      </c>
    </row>
    <row r="48" spans="1:12" ht="12.75">
      <c r="A48" t="s">
        <v>75</v>
      </c>
      <c r="B48">
        <v>120</v>
      </c>
      <c r="C48" t="s">
        <v>12</v>
      </c>
      <c r="D48" t="s">
        <v>76</v>
      </c>
      <c r="E48">
        <v>4.7</v>
      </c>
      <c r="F48">
        <v>564</v>
      </c>
      <c r="G48">
        <v>5.48</v>
      </c>
      <c r="H48">
        <v>657.6</v>
      </c>
      <c r="I48">
        <v>5.99</v>
      </c>
      <c r="J48">
        <v>718.8000000000001</v>
      </c>
      <c r="K48">
        <v>5.390000000000001</v>
      </c>
      <c r="L48">
        <v>646.8000000000001</v>
      </c>
    </row>
    <row r="49" spans="1:12" ht="12.75">
      <c r="A49" t="s">
        <v>77</v>
      </c>
      <c r="B49">
        <v>120</v>
      </c>
      <c r="C49" t="s">
        <v>12</v>
      </c>
      <c r="D49" t="s">
        <v>78</v>
      </c>
      <c r="E49">
        <v>8.2</v>
      </c>
      <c r="F49">
        <v>983.9999999999999</v>
      </c>
      <c r="G49">
        <v>7.89</v>
      </c>
      <c r="H49">
        <v>946.8</v>
      </c>
      <c r="I49">
        <v>8.9</v>
      </c>
      <c r="J49">
        <v>1068</v>
      </c>
      <c r="K49">
        <v>8.33</v>
      </c>
      <c r="L49">
        <v>999.5999999999999</v>
      </c>
    </row>
    <row r="50" spans="1:12" ht="12.75">
      <c r="A50" t="s">
        <v>79</v>
      </c>
      <c r="B50">
        <v>120</v>
      </c>
      <c r="C50" t="s">
        <v>12</v>
      </c>
      <c r="D50" t="s">
        <v>80</v>
      </c>
      <c r="E50">
        <v>9.4</v>
      </c>
      <c r="F50">
        <v>1128</v>
      </c>
      <c r="G50">
        <v>7.75</v>
      </c>
      <c r="H50">
        <v>930</v>
      </c>
      <c r="I50">
        <v>7.99</v>
      </c>
      <c r="J50">
        <v>958.8000000000001</v>
      </c>
      <c r="K50">
        <v>8.38</v>
      </c>
      <c r="L50">
        <v>1005.6</v>
      </c>
    </row>
    <row r="51" spans="1:12" ht="12.75">
      <c r="A51" t="s">
        <v>81</v>
      </c>
      <c r="B51">
        <v>120</v>
      </c>
      <c r="C51" t="s">
        <v>12</v>
      </c>
      <c r="D51" t="s">
        <v>82</v>
      </c>
      <c r="E51">
        <v>5.2</v>
      </c>
      <c r="F51">
        <v>624</v>
      </c>
      <c r="G51">
        <v>4.38</v>
      </c>
      <c r="H51">
        <v>525.6</v>
      </c>
      <c r="I51">
        <v>3.99</v>
      </c>
      <c r="J51">
        <v>478.8</v>
      </c>
      <c r="K51">
        <v>4.523333333333333</v>
      </c>
      <c r="L51">
        <v>542.8</v>
      </c>
    </row>
    <row r="52" spans="1:11" ht="12.75">
      <c r="A52" t="s">
        <v>10</v>
      </c>
      <c r="E52">
        <v>15292.919999999998</v>
      </c>
      <c r="G52">
        <v>14123.52</v>
      </c>
      <c r="I52">
        <v>15168</v>
      </c>
      <c r="K52">
        <v>14601.109999999999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leticia</cp:lastModifiedBy>
  <cp:lastPrinted>2018-09-10T17:44:06Z</cp:lastPrinted>
  <dcterms:created xsi:type="dcterms:W3CDTF">2013-04-25T19:02:54Z</dcterms:created>
  <dcterms:modified xsi:type="dcterms:W3CDTF">2018-09-10T17:44:10Z</dcterms:modified>
  <cp:category/>
  <cp:version/>
  <cp:contentType/>
  <cp:contentStatus/>
</cp:coreProperties>
</file>