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88"/>
  </bookViews>
  <sheets>
    <sheet name="Planilha Orçamentária" sheetId="1" r:id="rId1"/>
  </sheets>
  <externalReferences>
    <externalReference r:id="rId2"/>
  </externalReferences>
  <definedNames>
    <definedName name="_xlnm.Print_Area" localSheetId="0">'Planilha Orçamentária'!$A$1:$I$76</definedName>
  </definedNames>
  <calcPr calcId="125725"/>
</workbook>
</file>

<file path=xl/calcChain.xml><?xml version="1.0" encoding="utf-8"?>
<calcChain xmlns="http://schemas.openxmlformats.org/spreadsheetml/2006/main">
  <c r="L21" i="1"/>
  <c r="C17" l="1"/>
  <c r="G58" l="1"/>
  <c r="H58" s="1"/>
  <c r="G57"/>
  <c r="G56"/>
  <c r="G53"/>
  <c r="G50"/>
  <c r="H50" s="1"/>
  <c r="H51" s="1"/>
  <c r="G47"/>
  <c r="G46"/>
  <c r="G45"/>
  <c r="G44"/>
  <c r="H44" s="1"/>
  <c r="G43"/>
  <c r="G42"/>
  <c r="G41"/>
  <c r="G40"/>
  <c r="H40" s="1"/>
  <c r="G39"/>
  <c r="G38"/>
  <c r="G37"/>
  <c r="G34"/>
  <c r="H34" s="1"/>
  <c r="G33"/>
  <c r="H33" s="1"/>
  <c r="G32"/>
  <c r="G31"/>
  <c r="G27"/>
  <c r="H27" s="1"/>
  <c r="G26"/>
  <c r="H26" s="1"/>
  <c r="G25"/>
  <c r="G24"/>
  <c r="H24" s="1"/>
  <c r="G21"/>
  <c r="H21" s="1"/>
  <c r="G20"/>
  <c r="H20" s="1"/>
  <c r="G17"/>
  <c r="G14"/>
  <c r="G13"/>
  <c r="G10"/>
  <c r="H10" s="1"/>
  <c r="G9"/>
  <c r="H57"/>
  <c r="H56"/>
  <c r="H53"/>
  <c r="H54" s="1"/>
  <c r="H47"/>
  <c r="H46"/>
  <c r="H45"/>
  <c r="H43"/>
  <c r="H42"/>
  <c r="H41"/>
  <c r="H39"/>
  <c r="D47"/>
  <c r="D46"/>
  <c r="C46"/>
  <c r="B46"/>
  <c r="D45"/>
  <c r="D42"/>
  <c r="C42"/>
  <c r="B42"/>
  <c r="D41"/>
  <c r="C41"/>
  <c r="B41"/>
  <c r="D40"/>
  <c r="C40"/>
  <c r="B40"/>
  <c r="D39"/>
  <c r="C39"/>
  <c r="B39"/>
  <c r="D38"/>
  <c r="C38"/>
  <c r="B38"/>
  <c r="D37"/>
  <c r="H38"/>
  <c r="H37"/>
  <c r="D34"/>
  <c r="C34"/>
  <c r="B34"/>
  <c r="D33"/>
  <c r="C33"/>
  <c r="B33"/>
  <c r="D32"/>
  <c r="C32"/>
  <c r="B32"/>
  <c r="D31"/>
  <c r="H32"/>
  <c r="H31"/>
  <c r="H25"/>
  <c r="D28"/>
  <c r="B28"/>
  <c r="C28" s="1"/>
  <c r="D27"/>
  <c r="D26"/>
  <c r="B26"/>
  <c r="C26" s="1"/>
  <c r="D25"/>
  <c r="D24"/>
  <c r="D21"/>
  <c r="C21"/>
  <c r="B21"/>
  <c r="D20"/>
  <c r="C20"/>
  <c r="B20"/>
  <c r="D17"/>
  <c r="B10"/>
  <c r="C10"/>
  <c r="D10"/>
  <c r="E14"/>
  <c r="D14"/>
  <c r="C14"/>
  <c r="B14"/>
  <c r="E13"/>
  <c r="D13"/>
  <c r="C13"/>
  <c r="B13"/>
  <c r="H9"/>
  <c r="H17" l="1"/>
  <c r="H18" s="1"/>
  <c r="H59"/>
  <c r="H35"/>
  <c r="H48"/>
  <c r="H22"/>
  <c r="H13"/>
  <c r="H11"/>
  <c r="H14"/>
  <c r="L92"/>
  <c r="N92" s="1"/>
  <c r="G28" l="1"/>
  <c r="H28" s="1"/>
  <c r="H29" s="1"/>
  <c r="H15"/>
  <c r="P92"/>
  <c r="Q92" s="1"/>
  <c r="H61" l="1"/>
  <c r="K86" l="1"/>
</calcChain>
</file>

<file path=xl/sharedStrings.xml><?xml version="1.0" encoding="utf-8"?>
<sst xmlns="http://schemas.openxmlformats.org/spreadsheetml/2006/main" count="109" uniqueCount="84">
  <si>
    <t>DISCRIMINAÇÃO DOS SERVIÇOS</t>
  </si>
  <si>
    <t xml:space="preserve"> UNID.</t>
  </si>
  <si>
    <t>QUANT.</t>
  </si>
  <si>
    <t>SUB TOTAL</t>
  </si>
  <si>
    <t>PLANILHA ORÇAMENTÁRIA</t>
  </si>
  <si>
    <t>SERVIÇOS PRELIMINARES</t>
  </si>
  <si>
    <t>Código</t>
  </si>
  <si>
    <t>M2</t>
  </si>
  <si>
    <t>ITEM</t>
  </si>
  <si>
    <t>1.1</t>
  </si>
  <si>
    <t>TOTAL DO ORÇAMENTO COM BDI</t>
  </si>
  <si>
    <t>TOTAL  C/ BDI</t>
  </si>
  <si>
    <t>Placa de identificação de obra pública, inclusive pintura e suportes de madeira. FORNECIMENTO e COLOCAÇÃO</t>
  </si>
  <si>
    <t>PREÇO UNIT.</t>
  </si>
  <si>
    <t>PREÇO UNIT. C/BDI</t>
  </si>
  <si>
    <t>EMOP 02.020.0001-0</t>
  </si>
  <si>
    <t>SERVIÇOS COMPLEMENTARES</t>
  </si>
  <si>
    <t>TRANSPORTE</t>
  </si>
  <si>
    <t>4.1</t>
  </si>
  <si>
    <t>4.2</t>
  </si>
  <si>
    <t>EMPOLAMENTO</t>
  </si>
  <si>
    <t>VOLUME PISO</t>
  </si>
  <si>
    <t>TOTAL</t>
  </si>
  <si>
    <t>CAÇAMBA</t>
  </si>
  <si>
    <t>1.2</t>
  </si>
  <si>
    <t>CANTEIRO DE OBRAS</t>
  </si>
  <si>
    <t>2.4</t>
  </si>
  <si>
    <t>2.5</t>
  </si>
  <si>
    <t>MOVIMENTO DE TERRA</t>
  </si>
  <si>
    <t>5.3</t>
  </si>
  <si>
    <t>05.001.0023-0</t>
  </si>
  <si>
    <t>Demolição manual de alvenaria de tijolos furados, inclusive empilhamento lateral dentro do canteiro de serviço</t>
  </si>
  <si>
    <t>5.4</t>
  </si>
  <si>
    <t>05.001.0002-1</t>
  </si>
  <si>
    <t>Demolição manual de concreto armado compreendendo pilares, vigas e lajes, em estrutura apresentando posição especial, inclusive empilhamento lateral dentro do canteiro de serviço</t>
  </si>
  <si>
    <t>05.001.0041-0</t>
  </si>
  <si>
    <t>Remoção de cobertura em telhas de fibrocimento convencional, ondulada, inclusive madeiramento, medido o conjunto pela área real de cobertura</t>
  </si>
  <si>
    <t>5.5</t>
  </si>
  <si>
    <t>FUNDAÇÕES</t>
  </si>
  <si>
    <t>11.6</t>
  </si>
  <si>
    <t>11.001.0007-1</t>
  </si>
  <si>
    <t>Concreto dosado racionalmente para uma resistência característica à compressão de 25MPa, compreendendo apenas o fornecimento dos materiais, inclusive 5% de perdas</t>
  </si>
  <si>
    <t>11.7</t>
  </si>
  <si>
    <t>11.8</t>
  </si>
  <si>
    <t>11.11</t>
  </si>
  <si>
    <t>ESTRUTURAS</t>
  </si>
  <si>
    <t>11.9</t>
  </si>
  <si>
    <t>11.10</t>
  </si>
  <si>
    <t>11.12</t>
  </si>
  <si>
    <t>11.009.0070-1</t>
  </si>
  <si>
    <t>Barra de aço CA-50, com saliência ou mossa, coeficiente de conformação superficial mínimo (aderência) igual a 1,5, diâmetro de 6,3mm, destinada à armadura de concreto armado, compreendendo 10% de perdas de pontas e arame 18. FORNECIMENTO, CORTE, DOBRAGEM, MONTAGEM e COLOCAÇÃO do aço nas formas</t>
  </si>
  <si>
    <t>KG</t>
  </si>
  <si>
    <t>11.13</t>
  </si>
  <si>
    <t>11.001.0005-1</t>
  </si>
  <si>
    <t>Concreto dosado racionalmente para uma resistência característica à compressão de 15MPa, compreendendo apenas o fornecimento dos materiais, inclusive 5% de perdas</t>
  </si>
  <si>
    <t>M3</t>
  </si>
  <si>
    <t>11.001.0006-1</t>
  </si>
  <si>
    <t>Concreto dosado racionalmente para uma resistência característica à compressão de 20MPa, compreendendo apenas o fornecimento dos materiais, inclusive 5% de perdas</t>
  </si>
  <si>
    <t>11.002.0033-1</t>
  </si>
  <si>
    <t>Lançamento de concreto em peças sem armadura, inclusive o transporte horizontal até 20,00m em carrinhos, colocação, adensamento e acabamento, considerando uma produção aproximada de 7,00m³/h</t>
  </si>
  <si>
    <t>ALVENARIAS E DIVISÓRIAS</t>
  </si>
  <si>
    <t>12.005.0080-0</t>
  </si>
  <si>
    <t>Alvenaria de blocos de concreto 20 x 20 x 40cm, assentes com argamassa de cimento e areia, no traço 1:6, em paredes de 0,20m de espessura, de superfície corrida, até 3,00m de altura e medida pela área real</t>
  </si>
  <si>
    <t>REVESTIMENTOS DE PAREDES</t>
  </si>
  <si>
    <t>10.1</t>
  </si>
  <si>
    <t>Revestimento externo, emboço, de uma vez, com argamassa de cimento, cal hidratada aditivada e areia, no traço 1:1:12, com 2,5cm de espessura, inclusive chapisco de cimento e areia, no traço 1:3</t>
  </si>
  <si>
    <t>13.001.0065-1</t>
  </si>
  <si>
    <t>ALUGUEL DE EQUIPAMENTOS</t>
  </si>
  <si>
    <t>19.1</t>
  </si>
  <si>
    <t>05.006.0001-1</t>
  </si>
  <si>
    <t>Locação de andaime com elementos tubulares sobre sapatas fixas, considerando-se a área da projeção vertical do andaime e pago pelo tempo necessário à sua utilização, exclusive transporte dos elementos do andaime até a obra (vide item 04.020.0122), plataforma ou passarela de pinho (vide itens 05.005.0012 a 05.005.0015 ou 05.007.0007 e 05.008.0008), montagem e desmontagem dos andaimes (vide item 05.008.0001)</t>
  </si>
  <si>
    <t>M2 X MÊS</t>
  </si>
  <si>
    <t>19.2</t>
  </si>
  <si>
    <t>05.005.0012-1</t>
  </si>
  <si>
    <t>Plataforma ou passarela de madeira de 1ª, considerando-se aproveitamento da madeira 20 vezes, exclusive andaime ou outro suporte e movimentação (vide item 05.008.0008)</t>
  </si>
  <si>
    <t>19.3</t>
  </si>
  <si>
    <t>05.008.0001-0</t>
  </si>
  <si>
    <t>Montagem e desmontagem de andaime com elementos tubulares, considerando-se a área vertical recoberta</t>
  </si>
  <si>
    <t>PREFEITURA MUNICIPAL DE SANTO ANTONIO DE PÁDUA</t>
  </si>
  <si>
    <t>Obra : MURO DE CONTENÇÃO COM CONTRAFORTES</t>
  </si>
  <si>
    <t>Local: TRAVESSA JOÃO MEIRA, 423, BAIRRO FERREIRA. (AO LADO DA ESCADARIA)</t>
  </si>
  <si>
    <t>EMOP 02/2022   BDI (26,99%)</t>
  </si>
  <si>
    <t>3.1</t>
  </si>
  <si>
    <t>03.001.0001-1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</si>
</sst>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4" fontId="0" fillId="0" borderId="0" xfId="0" applyNumberForma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0" fontId="5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4" fontId="5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 vertical="center"/>
    </xf>
    <xf numFmtId="0" fontId="3" fillId="0" borderId="14" xfId="0" applyFont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11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4" fontId="10" fillId="3" borderId="3" xfId="0" applyNumberFormat="1" applyFont="1" applyFill="1" applyBorder="1" applyAlignment="1" applyProtection="1">
      <alignment vertical="center"/>
      <protection locked="0"/>
    </xf>
    <xf numFmtId="2" fontId="10" fillId="3" borderId="3" xfId="0" applyNumberFormat="1" applyFont="1" applyFill="1" applyBorder="1" applyAlignment="1" applyProtection="1">
      <alignment vertical="center"/>
      <protection locked="0"/>
    </xf>
    <xf numFmtId="4" fontId="2" fillId="3" borderId="3" xfId="0" applyNumberFormat="1" applyFont="1" applyFill="1" applyBorder="1" applyAlignment="1" applyProtection="1">
      <alignment vertical="center"/>
      <protection locked="0"/>
    </xf>
    <xf numFmtId="49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43" fontId="12" fillId="3" borderId="3" xfId="1" applyNumberFormat="1" applyFont="1" applyFill="1" applyBorder="1" applyAlignment="1">
      <alignment horizontal="center" vertical="center" wrapText="1"/>
    </xf>
    <xf numFmtId="43" fontId="12" fillId="3" borderId="3" xfId="1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5" fillId="5" borderId="3" xfId="0" applyNumberFormat="1" applyFont="1" applyFill="1" applyBorder="1" applyAlignment="1" applyProtection="1">
      <alignment horizontal="left" vertical="center" wrapText="1"/>
      <protection locked="0"/>
    </xf>
    <xf numFmtId="4" fontId="2" fillId="5" borderId="3" xfId="0" applyNumberFormat="1" applyFont="1" applyFill="1" applyBorder="1" applyAlignment="1" applyProtection="1">
      <alignment vertical="center"/>
      <protection locked="0"/>
    </xf>
    <xf numFmtId="164" fontId="2" fillId="5" borderId="3" xfId="1" applyFont="1" applyFill="1" applyBorder="1" applyAlignment="1" applyProtection="1">
      <alignment vertical="center"/>
      <protection locked="0"/>
    </xf>
    <xf numFmtId="4" fontId="5" fillId="5" borderId="3" xfId="1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gi&#225;rio/AppData/Roaming/Microsoft/Excel/ORC_MURO%20TRAVESSA%20JOAO%20MEIRA%20BAIRRO%20TAVARES_ONERADO_EMOP-01-2022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8-2021"/>
      <sheetName val="MEM_DES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01.018.0001-0</v>
          </cell>
          <cell r="C15" t="str">
            <v>MARCACAO DE OBRA SEM INSTRUMENTO TOPOGRAFICO,CONSIDERADA A PROJECAO HORIZONTAL DA AREA ENVOLVENTE</v>
          </cell>
          <cell r="J15">
            <v>23.48</v>
          </cell>
          <cell r="K15" t="str">
            <v>M2</v>
          </cell>
        </row>
        <row r="16">
          <cell r="A16" t="str">
            <v>1.2</v>
          </cell>
          <cell r="B16" t="str">
            <v>01.018.0001-0</v>
          </cell>
          <cell r="C16" t="str">
            <v>MARCACAO DE OBRA SEM INSTRUMENTO TOPOGRAFICO,CONSIDERADA A PROJECAO HORIZONTAL DA AREA ENVOLVENTE</v>
          </cell>
          <cell r="J16" t="str">
            <v>9.78</v>
          </cell>
          <cell r="K16" t="str">
            <v>M2</v>
          </cell>
        </row>
        <row r="17">
          <cell r="C17" t="str">
            <v>ÁREA 1.1 = 8,27*2,84 = 23,48 m²</v>
          </cell>
        </row>
        <row r="18">
          <cell r="C18" t="str">
            <v>ÁREA 1.2 = (4,60*2,54) - (0,82*4.60/2) = 9,78 m²</v>
          </cell>
        </row>
      </sheetData>
      <sheetData sheetId="8" refreshError="1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02.001.0001-0</v>
          </cell>
          <cell r="J15">
            <v>51.92</v>
          </cell>
          <cell r="K15" t="str">
            <v>M2</v>
          </cell>
        </row>
        <row r="17">
          <cell r="C17" t="str">
            <v>ÁREA=(15,00+4,30+4,30)*2,20=51,92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02.004.0005-0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2">
          <cell r="C22" t="str">
            <v>ÁREA=3,30*2,20=7,26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02.020.0001-0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7">
          <cell r="C27" t="str">
            <v>ÁREA=2,00*1,25=2,50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02.015.0001-0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2">
          <cell r="C32" t="str">
            <v>TOTAL = 1 INSTALAÇÃO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02.016.0001-0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  <row r="37">
          <cell r="C37" t="str">
            <v>TOTAL = 1 INSTALAÇÃO</v>
          </cell>
        </row>
      </sheetData>
      <sheetData sheetId="9" refreshError="1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CATEGORIA,ATE 1,50M DE PROFUNDIDADE</v>
          </cell>
        </row>
        <row r="15">
          <cell r="A15" t="str">
            <v>3.1</v>
          </cell>
          <cell r="B15" t="str">
            <v>03.001.0001-1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64.8</v>
          </cell>
          <cell r="K15" t="str">
            <v>M3</v>
          </cell>
        </row>
        <row r="17">
          <cell r="C17" t="str">
            <v>V=15,00*4,32=64,800</v>
          </cell>
        </row>
        <row r="19">
          <cell r="B19" t="str">
            <v>3.2</v>
          </cell>
          <cell r="C19" t="str">
            <v>ESCAVACAO MANUAL DE VALA/CAVA EM MATERIAL DE 1ª CATEGORIA,ENTRE 1,50 E 3,00M DE PROFUNDIDADE</v>
          </cell>
        </row>
        <row r="20">
          <cell r="A20" t="str">
            <v>3.2</v>
          </cell>
          <cell r="B20" t="str">
            <v>03.001.0002-1</v>
          </cell>
          <cell r="C20" t="str">
            <v>ESCAVACAO MANUAL DE VALA/CAVA EM MATERIAL DE 1ª CATEGORIA (AREIA,ARGILA OU PICARRA),ENTRE 1,50 E 3,00M DE PROFUNDIDADE,EXCLUSIVE ESCORAMENTO E ESGOTAMENTO</v>
          </cell>
          <cell r="J20">
            <v>81</v>
          </cell>
          <cell r="K20" t="str">
            <v>M3</v>
          </cell>
        </row>
        <row r="22">
          <cell r="C22" t="str">
            <v>V=15,00*5,40=81,000</v>
          </cell>
        </row>
        <row r="24">
          <cell r="B24" t="str">
            <v>3.3</v>
          </cell>
          <cell r="C24" t="str">
            <v>ESCAVACAO MANUAL DE VALA/CAVA EM MATERIAL DE 1ª CATEGORIA,ENTRE 3,00 E 4,50M DE PROFUNDIDADE</v>
          </cell>
        </row>
        <row r="25">
          <cell r="A25" t="str">
            <v>3.3</v>
          </cell>
          <cell r="B25" t="str">
            <v>03.001.0003-1</v>
          </cell>
          <cell r="C25" t="str">
            <v>ESCAVACAO MANUAL DE VALA/CAVA EM MATERIAL DE 1ª CATEGORIA (AREIA,ARGILA OU PICARRA),ENTRE 3,00 E 4,50M DE PROFUNDIDADE,EXCLUSIVE ESCORAMENTO E ESGOTAMENTO</v>
          </cell>
          <cell r="J25">
            <v>81</v>
          </cell>
          <cell r="K25" t="str">
            <v>M3</v>
          </cell>
        </row>
        <row r="27">
          <cell r="C27" t="str">
            <v>V=15,00*5,40=81,000</v>
          </cell>
        </row>
        <row r="29">
          <cell r="B29" t="str">
            <v>3.4</v>
          </cell>
          <cell r="C29" t="str">
            <v>ESCAVACAO MANUAL DE VALA/CAVA EM MATERIAL DE 1ª CATEGORIA,ENTRE 4,50 E 6,00M DE PROFUNDIDADE</v>
          </cell>
        </row>
        <row r="30">
          <cell r="A30" t="str">
            <v>3.4</v>
          </cell>
          <cell r="B30" t="str">
            <v>03.001.0004-1</v>
          </cell>
          <cell r="C30" t="str">
            <v>ESCAVACAO MANUAL DE VALA/CAVA EM MATERIAL DE 1ª CATEGORIA (AREIA,ARGILA OU PICARRA),ENTRE 4,50 E 6,00M DE PROFUNDIDADE,EXCLUSIVE ESCORAMENTO E ESGOTAMENTO</v>
          </cell>
          <cell r="J30">
            <v>81</v>
          </cell>
          <cell r="K30" t="str">
            <v>M3</v>
          </cell>
        </row>
        <row r="32">
          <cell r="C32" t="str">
            <v>V=15,00*5,40=81,000</v>
          </cell>
        </row>
        <row r="34">
          <cell r="B34" t="str">
            <v>3.5</v>
          </cell>
          <cell r="C34" t="str">
            <v>ESCAVACAO MANUAL DE VALA/CAVA EM MATERIAL DE 1ª CATEGORIA,ENTRE 6,00 E 7,50M DE PROFUNDIDADE</v>
          </cell>
        </row>
        <row r="35">
          <cell r="A35" t="str">
            <v>3.5</v>
          </cell>
          <cell r="B35" t="str">
            <v>03.001.0009-1</v>
          </cell>
          <cell r="C35" t="str">
            <v>ESCAVACAO MANUAL DE VALA/CAVA EM MATERIAL DE 1ª CATEGORIA (AREIA,ARGILA OU PICARRA),ENTRE 6,00 E 7,50M DE PROFUNDIDADE,EXCLUSIVE ESCORAMENTO E ESGOTAMENTO</v>
          </cell>
          <cell r="J35">
            <v>27</v>
          </cell>
          <cell r="K35" t="str">
            <v>M3</v>
          </cell>
        </row>
        <row r="37">
          <cell r="C37" t="str">
            <v>V=15,00*1,80=27,000</v>
          </cell>
        </row>
        <row r="39">
          <cell r="B39" t="str">
            <v>3.6</v>
          </cell>
          <cell r="C39" t="str">
            <v>ATERRO COM MATERIAL DE 1ª CATEGORIA,COMPACTADO MANUALMENTE EM CAMADAS DE 20CM DE MATERIAL</v>
          </cell>
        </row>
        <row r="40">
          <cell r="A40" t="str">
            <v>3.6</v>
          </cell>
          <cell r="B40" t="str">
            <v>03.009.0005-0</v>
          </cell>
          <cell r="C4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40">
            <v>75.150000000000006</v>
          </cell>
          <cell r="K40" t="str">
            <v>M3</v>
          </cell>
        </row>
        <row r="42">
          <cell r="C42" t="str">
            <v>V=15,00*5,01=75,150</v>
          </cell>
        </row>
      </sheetData>
      <sheetData sheetId="10" refreshError="1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04.005.0123-1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1311.84</v>
          </cell>
          <cell r="K15" t="str">
            <v>T X KM</v>
          </cell>
        </row>
        <row r="17">
          <cell r="C17" t="str">
            <v>ESCAVAÇÃO+ATERRO=[(334,80)+75,15]*1,6T/M3*2,0KM=1311,84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04.006.0008-1</v>
          </cell>
          <cell r="C20" t="str">
            <v>CARGA MANUAL E DESCARGA MECANICA DE MATERIAL A GRANEL(AGREGADOS,PEDRA-DE-MAO,PARALELOS,TERRA E ESCOMBROS),COMPREENDENDOOS TEMPOS PARA CARGA,DESCARGA E MANOBRAS DO CAMINHAO BASCULANTE A OLEO DIESEL,COM CAPACIDADE UTIL DE 8T,EMPREGANDO 2 SER</v>
          </cell>
          <cell r="J20">
            <v>655.92</v>
          </cell>
          <cell r="K20" t="str">
            <v>T</v>
          </cell>
        </row>
        <row r="22">
          <cell r="C22" t="str">
            <v>ESCAVAÇÃO+ATERRO=[(334,80)+75,15]*1,6=655,91</v>
          </cell>
        </row>
      </sheetData>
      <sheetData sheetId="11" refreshError="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</row>
        <row r="15">
          <cell r="A15" t="str">
            <v>5.1</v>
          </cell>
          <cell r="B15" t="str">
            <v>05.001.0185-0</v>
          </cell>
          <cell r="C15" t="str">
            <v>TRANSPORTE DE MATERIAIS ENCOSTA ACIMA,SERVICO INTEIRAMENTE MANUAL,INCLUSIVE CARGA E DESCARGA</v>
          </cell>
          <cell r="J15">
            <v>457.95699999999999</v>
          </cell>
          <cell r="K15" t="str">
            <v>TXM</v>
          </cell>
        </row>
        <row r="17">
          <cell r="C17" t="str">
            <v>TRANSPORTE = [(7,93M2*15,00M=118,950M3)*2,2T/M3=261,69T]*1,75M=457,957</v>
          </cell>
        </row>
        <row r="19">
          <cell r="B19" t="str">
            <v>5.2</v>
          </cell>
        </row>
        <row r="20">
          <cell r="A20" t="str">
            <v>5.2</v>
          </cell>
          <cell r="B20" t="str">
            <v>05.001.0186-0</v>
          </cell>
          <cell r="C20" t="str">
            <v>TRANSPORTE DE MATERIAIS ENCOSTA ABAIXO,SERVICO INTEIRAMENTEMANUAL,INCLUSIVE CARGA E DESCARGA</v>
          </cell>
          <cell r="J20">
            <v>1279.08</v>
          </cell>
          <cell r="K20" t="str">
            <v>TXM</v>
          </cell>
        </row>
        <row r="22">
          <cell r="C22" t="str">
            <v>TRANSPORTE = [(9,12M2*15,00M=136,800M3)*2,2T/M3=300,96T]*4,25M=1279,08</v>
          </cell>
        </row>
        <row r="25">
          <cell r="B25" t="str">
            <v>5.3</v>
          </cell>
          <cell r="C25" t="str">
            <v>DEMOLIÇÃO MANUAL DE ALVENARIA DE BLOCOS DE CONCRETO</v>
          </cell>
        </row>
        <row r="26">
          <cell r="A26" t="str">
            <v>5.3</v>
          </cell>
          <cell r="B26" t="str">
            <v>05.002.0002-0</v>
          </cell>
          <cell r="C26" t="str">
            <v>DEMOLICAO,COM EQUIPAMENTO DE AR COMPRIMENTO,DE PISOS OU PAVIMENTOS DE CONCRETO ARMADO,INCLUSIVE EMPILHAMENTO LATERAL DENTRO DO CANTEIRO DE SERVICO</v>
          </cell>
          <cell r="J26">
            <v>0.9</v>
          </cell>
          <cell r="K26" t="str">
            <v>M3</v>
          </cell>
        </row>
        <row r="28">
          <cell r="C28" t="str">
            <v>LAJE DA CASA = 6,00*1,50*0,10 = 0,900</v>
          </cell>
        </row>
        <row r="30">
          <cell r="B30" t="str">
            <v>5.4</v>
          </cell>
          <cell r="C30" t="str">
            <v>DEMOLICAO,COM EQUIPAMENTO DE AR COMPRIMIDO,DE PISOS OU PAVIMENTOS DE CONCRETO</v>
          </cell>
        </row>
        <row r="31">
          <cell r="A31" t="str">
            <v>5.4</v>
          </cell>
          <cell r="B31" t="str">
            <v>05.002.0003-1</v>
          </cell>
          <cell r="C31" t="str">
            <v>DEMOLICAO,COM EQUIPAMENTO DE AR COMPRIMIDO,DE MASSAS DE CONCRETO SIMPLES,EXCETO PISOS OU PAVIMENTOS,INCLUSIVE EMPILHAMENTO LATERAL DENTRO DO CANTEIRO DE SERVICO</v>
          </cell>
          <cell r="J31">
            <v>0.3</v>
          </cell>
          <cell r="K31" t="str">
            <v>M3</v>
          </cell>
        </row>
        <row r="33">
          <cell r="C33" t="str">
            <v>CINTA MURO = 15,00*0,20*0,10 = 0,300</v>
          </cell>
        </row>
        <row r="35">
          <cell r="B35" t="str">
            <v>5.5</v>
          </cell>
          <cell r="C35" t="str">
            <v>TRANSPORTE HORIZONTAL DE MATERIAL DE 1ªCATEGORIA OU ENTULHO,EM CARRINHOS,A 10,00M DE DIST</v>
          </cell>
        </row>
        <row r="36">
          <cell r="A36" t="str">
            <v>5.5</v>
          </cell>
          <cell r="B36" t="str">
            <v>05.001.0170-0</v>
          </cell>
          <cell r="C36" t="str">
            <v>TRANSPORTE HORIZONTAL DE MATERIAL DE 1ªCATEGORIA OU ENTULHO,EM CARRINHOS,A 10,00M DE DISTANCIA,INCLUSIVE CARGA A PA</v>
          </cell>
          <cell r="J36">
            <v>75.150000000000006</v>
          </cell>
          <cell r="K36" t="str">
            <v>M3</v>
          </cell>
        </row>
        <row r="39">
          <cell r="C39" t="str">
            <v>ATERRO = 75,15</v>
          </cell>
        </row>
        <row r="40">
          <cell r="B40" t="str">
            <v>5.6</v>
          </cell>
          <cell r="C40" t="str">
            <v>ESCORAMENTO DE VALA/CAVA ATE 4,00M DE PROFUNDIDADE,COM PRANCHOES EM PECAS DE MADEIRA</v>
          </cell>
        </row>
        <row r="41">
          <cell r="A41" t="str">
            <v>5.6</v>
          </cell>
          <cell r="B41" t="str">
            <v>05.098.0002-0</v>
          </cell>
          <cell r="C41" t="str">
            <v>ESCORAMENTO DE VALA/CAVA ATE 4,00M DE PROFUNDIDADE,COM PRANCHOES EM PECAS DE MADEIRA DE 3ª DE 3"X9",CRAVACAO E RETIRADADOS PRANCHOES COM EQUIPAMENTOS.A MEDICAO DO SERVICO E FEITAPELA AREA EFETIVAMENTE EM CONTATO COM OS PRANCHOES.CONSIDERA</v>
          </cell>
          <cell r="J41">
            <v>82.62</v>
          </cell>
          <cell r="K41" t="str">
            <v>M2</v>
          </cell>
        </row>
        <row r="43">
          <cell r="C43" t="str">
            <v>ÁREA = (9,18*2=18,36]+(9,18*7=64,26)=82,62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11.1</v>
          </cell>
          <cell r="C14" t="str">
            <v xml:space="preserve">CONCRETO CICLOPICO CONFECCIONADO COM CONCRETO DOSADO </v>
          </cell>
        </row>
        <row r="15">
          <cell r="A15" t="str">
            <v>11.1</v>
          </cell>
          <cell r="B15" t="str">
            <v>11.003.0014-1</v>
          </cell>
          <cell r="C15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15">
            <v>255.75</v>
          </cell>
          <cell r="K15" t="str">
            <v>M3</v>
          </cell>
        </row>
        <row r="17">
          <cell r="C17" t="str">
            <v>SUPERESTRUTURA = 15,00*15,25=228,750                                                                                                                         FUNDAÇÃO = 15,00*1,80=27,000                                                                                                                                         TOTAL = 255,750</v>
          </cell>
        </row>
        <row r="18">
          <cell r="B18" t="str">
            <v>11.2</v>
          </cell>
        </row>
        <row r="19">
          <cell r="A19" t="str">
            <v>11.2</v>
          </cell>
          <cell r="B19" t="str">
            <v>11.004.0066-0</v>
          </cell>
          <cell r="C19" t="str">
            <v>ESCORAMENTO DE FORMA DE PARAMETROS VERTICAIS,PARA ALTURA ATE1,50M,COM APROVEITAMENTO DE 2 VEZES DA MADEIRA,INCLUSIVE RETIRADA</v>
          </cell>
          <cell r="J19">
            <v>22.5</v>
          </cell>
          <cell r="K19" t="str">
            <v>M2</v>
          </cell>
        </row>
        <row r="21">
          <cell r="C21" t="str">
            <v>ESCORAMENTO = 15,00*1,50=22,50</v>
          </cell>
        </row>
        <row r="23">
          <cell r="B23" t="str">
            <v>11.3</v>
          </cell>
          <cell r="C23" t="str">
            <v>ESCORAMENTO DE FORMAS DE PARAMENTOS VERTICAIS,PARA ALTURA DE1,50 A 5,00M</v>
          </cell>
        </row>
        <row r="24">
          <cell r="A24" t="str">
            <v>11.3</v>
          </cell>
          <cell r="B24" t="str">
            <v>11.004.0070-1</v>
          </cell>
          <cell r="C24" t="str">
            <v>ESCORAMENTO DE FORMAS DE PARAMENTOS VERTICAIS,PARA ALTURA DE1,50 A 5,00M,COM APROVEITAMENTO DE 2 VEZES DA MADEIRA,INCLUSIVE RETIRADA</v>
          </cell>
          <cell r="J24">
            <v>52.5</v>
          </cell>
          <cell r="K24" t="str">
            <v>M2</v>
          </cell>
        </row>
        <row r="26">
          <cell r="C26" t="str">
            <v>ESCORAMENTO = 15,00*3,50=52,50</v>
          </cell>
        </row>
        <row r="27">
          <cell r="B27" t="str">
            <v>11.4</v>
          </cell>
        </row>
        <row r="28">
          <cell r="A28" t="str">
            <v>11.4</v>
          </cell>
          <cell r="B28" t="str">
            <v>11.004.0072-1</v>
          </cell>
          <cell r="C28" t="str">
            <v>ESCORAMENTO DE FORMAS DE PARAMENTOS VERTICAIS,PARA ALTURA DE5,00M A 8,00M,COM 30% DE APROVEITAMENTO DA MADEIRA,INCLUSIVE RETIRADA</v>
          </cell>
          <cell r="J28">
            <v>15</v>
          </cell>
          <cell r="K28" t="str">
            <v>M2</v>
          </cell>
        </row>
        <row r="30">
          <cell r="C30" t="str">
            <v>ESCORAMENTO = 15,00*1,00=15,00</v>
          </cell>
        </row>
        <row r="32">
          <cell r="A32" t="str">
            <v>11.5</v>
          </cell>
          <cell r="B32" t="str">
            <v>11.005.0001-1</v>
          </cell>
          <cell r="C32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32">
            <v>90</v>
          </cell>
          <cell r="K32" t="str">
            <v>M2</v>
          </cell>
        </row>
        <row r="34">
          <cell r="C34" t="str">
            <v>FORMA = 15,00*6,00=90,00</v>
          </cell>
        </row>
        <row r="35">
          <cell r="B35" t="str">
            <v>11.6</v>
          </cell>
        </row>
        <row r="36">
          <cell r="A36" t="str">
            <v>11.6</v>
          </cell>
          <cell r="B36" t="str">
            <v>11.001.0005-1</v>
          </cell>
          <cell r="C36" t="str">
            <v>CONCRETO DOSADO RACIONALMENTE PARA UMA RESISTENCIA CARACTERISTICA A COMPRESSAO DE 15MPA,COMPREENDENDO APENAS O FORNECIMENTO DOS MATERIAIS,INCLUSIVE 5% DE PERDAS</v>
          </cell>
          <cell r="J36">
            <v>0.216</v>
          </cell>
          <cell r="K36" t="str">
            <v>M3</v>
          </cell>
        </row>
        <row r="38">
          <cell r="C38" t="str">
            <v>PILARES=[(0,20*0,10=0,02)*1,80=0,036]*6=0,216</v>
          </cell>
        </row>
        <row r="40">
          <cell r="B40" t="str">
            <v>11.7</v>
          </cell>
        </row>
        <row r="41">
          <cell r="A41" t="str">
            <v>11.7</v>
          </cell>
          <cell r="B41" t="str">
            <v>11.002.0010-0</v>
          </cell>
          <cell r="C41" t="str">
            <v>PREPARO MANUAL DE CONCRETO,INCLUSIVE TRANSPORTE HORIZONTAL COM CARRINHO DE MAO,ATE 20,00M</v>
          </cell>
          <cell r="J41">
            <v>0.216</v>
          </cell>
          <cell r="K41" t="str">
            <v>M3</v>
          </cell>
        </row>
        <row r="43">
          <cell r="C43" t="str">
            <v>PILARES=[(0,20*0,10=0,02)*1,80=0,036]*6=0,216</v>
          </cell>
        </row>
        <row r="45">
          <cell r="B45" t="str">
            <v>11.8</v>
          </cell>
        </row>
        <row r="46">
          <cell r="A46" t="str">
            <v>11.8</v>
          </cell>
          <cell r="B46" t="str">
            <v>11.002.0023-1</v>
          </cell>
          <cell r="C46" t="str">
            <v>LANCAMENTO DE CONCRETO EM PECAS ARMADAS,INCLUSIVE TRANSPORTEHORIZONTAL ATE 20,00M EM CARRINHOS,E VERTICAL ATE 10,00M COM TORRE E GUINCHO,COLOCACAO,ADENSAMENTO E ACABAMENTO,CONSIDERANDO UMA PRODUCAO APROXIMADA DE 2,00M3/H</v>
          </cell>
          <cell r="J46">
            <v>0.216</v>
          </cell>
          <cell r="K46" t="str">
            <v>M3</v>
          </cell>
        </row>
        <row r="48">
          <cell r="C48" t="str">
            <v>PILARES=[(0,20*0,10=0,02)*1,80=0,036]*6=0,216</v>
          </cell>
        </row>
        <row r="50">
          <cell r="B50" t="str">
            <v>11.9</v>
          </cell>
        </row>
        <row r="51">
          <cell r="A51" t="str">
            <v>11.9</v>
          </cell>
          <cell r="B51" t="str">
            <v>11.004.0020-1</v>
          </cell>
          <cell r="C51" t="str">
            <v>FORMAS DE MADEIRA DE 3ª PARA MOLDAGEM DE PECAS DE CONCRETO ARMADO COM PARAMENTOS PLANOS,EM LAJES,VIGAS,PAREDES,ETC,SERVINDO A MADEIRA 3 VEZES,INCLUSIVE DESMOLDAGEM,EXCLUSIVE ESCORAMENTO.</v>
          </cell>
          <cell r="J51">
            <v>4.32</v>
          </cell>
          <cell r="K51" t="str">
            <v>M2</v>
          </cell>
        </row>
        <row r="53">
          <cell r="C53" t="str">
            <v>TOTAL=[(0,20*1,80=0,36)*2=0,72]*6=4,32</v>
          </cell>
        </row>
        <row r="54">
          <cell r="B54" t="str">
            <v>11.10</v>
          </cell>
        </row>
        <row r="55">
          <cell r="A55" t="str">
            <v>11.10</v>
          </cell>
          <cell r="B55" t="str">
            <v>11.009.0060-1</v>
          </cell>
          <cell r="C55" t="str">
            <v>FIO DE ACO CA-60,REDONDO,COM SALIENCIA OU MOSSA,COEFICIENTEDE CONFORMACAO SUPERFICIAL MINIMO (ADERENCIA) IGUAL A 1,5,DIAMETRO ENTRE 4,2 A 5MM,DESTINADO A ARMADURA DE PECAS DE CONCRETO ARMADO,COMPREENDENDO 10% DE PERDAS DE PONTAS E ARAME 18</v>
          </cell>
          <cell r="J55">
            <v>5.89</v>
          </cell>
          <cell r="K55" t="str">
            <v>KG</v>
          </cell>
        </row>
        <row r="57">
          <cell r="C57" t="str">
            <v>TOTAL=(0,58*12=6,96)*6=41,76M*0,141=5,89</v>
          </cell>
        </row>
        <row r="58">
          <cell r="B58" t="str">
            <v>11.11</v>
          </cell>
        </row>
        <row r="59">
          <cell r="A59" t="str">
            <v>11.11</v>
          </cell>
          <cell r="B59" t="str">
            <v>11.009.0072-1</v>
          </cell>
          <cell r="C59" t="str">
            <v>BARRA DE ACO CA-50,COM SALIENCIA OU MOSSA,COEFICIENTE DE CONFORMACAO SUPERFICIAL MINIMO (ADERENCIA) IGUAL A 1,5,DIAMETRODE 8 A 12,5MM,DESTINADA A ARMADURA DE CONCRETO ARMADO,COMPREENDENDO 10% DE PERDAS DE PONTAS E ARAME 18.FORNECIMENTO,COR</v>
          </cell>
          <cell r="J59">
            <v>5.89</v>
          </cell>
          <cell r="K59" t="str">
            <v>KG</v>
          </cell>
        </row>
        <row r="61">
          <cell r="C61" t="str">
            <v>TOTAL=(0,58*12=6,96)*6=41,76M*0,141=5,89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view="pageBreakPreview" topLeftCell="A10" zoomScale="70" zoomScaleNormal="75" zoomScaleSheetLayoutView="70" workbookViewId="0">
      <selection activeCell="K28" sqref="K28:L28"/>
    </sheetView>
  </sheetViews>
  <sheetFormatPr defaultRowHeight="12.75"/>
  <cols>
    <col min="1" max="1" width="9.140625" style="19"/>
    <col min="2" max="2" width="17.42578125" customWidth="1"/>
    <col min="3" max="3" width="102" customWidth="1"/>
    <col min="4" max="4" width="15.5703125" customWidth="1"/>
    <col min="5" max="5" width="16.140625" customWidth="1"/>
    <col min="6" max="6" width="15.42578125" customWidth="1"/>
    <col min="7" max="7" width="16" customWidth="1"/>
    <col min="8" max="8" width="21.85546875" customWidth="1"/>
    <col min="9" max="9" width="13.85546875" customWidth="1"/>
  </cols>
  <sheetData>
    <row r="1" spans="1:9" ht="24.75" customHeight="1" thickTop="1">
      <c r="A1" s="68" t="s">
        <v>78</v>
      </c>
      <c r="B1" s="69"/>
      <c r="C1" s="69"/>
      <c r="D1" s="69"/>
      <c r="E1" s="69"/>
      <c r="F1" s="69"/>
      <c r="G1" s="69"/>
      <c r="H1" s="70"/>
      <c r="I1" s="1"/>
    </row>
    <row r="2" spans="1:9" ht="21" customHeight="1" thickBot="1">
      <c r="A2" s="71" t="s">
        <v>4</v>
      </c>
      <c r="B2" s="72"/>
      <c r="C2" s="72"/>
      <c r="D2" s="72"/>
      <c r="E2" s="72"/>
      <c r="F2" s="72"/>
      <c r="G2" s="72"/>
      <c r="H2" s="73"/>
      <c r="I2" s="1"/>
    </row>
    <row r="3" spans="1:9" ht="26.25" customHeight="1">
      <c r="A3" s="37"/>
      <c r="B3" s="36" t="s">
        <v>79</v>
      </c>
      <c r="C3" s="40"/>
      <c r="D3" s="66"/>
      <c r="E3" s="82"/>
      <c r="F3" s="82"/>
      <c r="G3" s="82"/>
      <c r="H3" s="42"/>
      <c r="I3" s="1"/>
    </row>
    <row r="4" spans="1:9" ht="22.5" customHeight="1">
      <c r="A4" s="34"/>
      <c r="B4" s="35" t="s">
        <v>80</v>
      </c>
      <c r="C4" s="41"/>
      <c r="D4" s="67"/>
      <c r="E4" s="65"/>
      <c r="F4" s="65"/>
      <c r="G4" s="65"/>
      <c r="H4" s="43"/>
      <c r="I4" s="1"/>
    </row>
    <row r="5" spans="1:9" ht="21.75" customHeight="1">
      <c r="A5" s="34"/>
      <c r="B5" s="5"/>
      <c r="C5" s="2"/>
      <c r="D5" s="67"/>
      <c r="E5" s="65"/>
      <c r="F5" s="65"/>
      <c r="G5" s="65"/>
      <c r="H5" s="43"/>
      <c r="I5" s="1"/>
    </row>
    <row r="6" spans="1:9" ht="19.5" customHeight="1" thickBot="1">
      <c r="A6" s="39"/>
      <c r="B6" s="38" t="s">
        <v>81</v>
      </c>
      <c r="C6" s="31"/>
      <c r="D6" s="32"/>
      <c r="E6" s="33"/>
      <c r="F6" s="33"/>
      <c r="G6" s="33"/>
      <c r="H6" s="38"/>
      <c r="I6" s="3"/>
    </row>
    <row r="7" spans="1:9" ht="55.5" customHeight="1">
      <c r="A7" s="21" t="s">
        <v>8</v>
      </c>
      <c r="B7" s="28" t="s">
        <v>6</v>
      </c>
      <c r="C7" s="29" t="s">
        <v>0</v>
      </c>
      <c r="D7" s="29" t="s">
        <v>1</v>
      </c>
      <c r="E7" s="29" t="s">
        <v>2</v>
      </c>
      <c r="F7" s="30" t="s">
        <v>13</v>
      </c>
      <c r="G7" s="30" t="s">
        <v>14</v>
      </c>
      <c r="H7" s="30" t="s">
        <v>11</v>
      </c>
      <c r="I7" s="3"/>
    </row>
    <row r="8" spans="1:9" ht="29.25" customHeight="1">
      <c r="A8" s="18">
        <v>1</v>
      </c>
      <c r="B8" s="13"/>
      <c r="C8" s="14" t="s">
        <v>5</v>
      </c>
      <c r="D8" s="15"/>
      <c r="E8" s="16"/>
      <c r="F8" s="16"/>
      <c r="G8" s="17">
        <v>0.26989999999999997</v>
      </c>
      <c r="H8" s="16"/>
      <c r="I8" s="12"/>
    </row>
    <row r="9" spans="1:9" ht="40.5" customHeight="1">
      <c r="A9" s="44" t="s">
        <v>9</v>
      </c>
      <c r="B9" s="45" t="s">
        <v>15</v>
      </c>
      <c r="C9" s="46" t="s">
        <v>12</v>
      </c>
      <c r="D9" s="47" t="s">
        <v>7</v>
      </c>
      <c r="E9" s="48">
        <v>2.5</v>
      </c>
      <c r="F9" s="49"/>
      <c r="G9" s="49">
        <f>F9*1.2699</f>
        <v>0</v>
      </c>
      <c r="H9" s="50">
        <f>G9*E9</f>
        <v>0</v>
      </c>
      <c r="I9" s="6"/>
    </row>
    <row r="10" spans="1:9" ht="42" customHeight="1">
      <c r="A10" s="51" t="s">
        <v>24</v>
      </c>
      <c r="B10" s="52" t="str">
        <f>VLOOKUP(A10,'[1]1-SERV_ESCR_LAB_CAMPO'!A:K,2,0)</f>
        <v>01.018.0001-0</v>
      </c>
      <c r="C10" s="53" t="str">
        <f>VLOOKUP(A10,'[1]1-SERV_ESCR_LAB_CAMPO'!A:K,3,0)</f>
        <v>MARCACAO DE OBRA SEM INSTRUMENTO TOPOGRAFICO,CONSIDERADA A PROJECAO HORIZONTAL DA AREA ENVOLVENTE</v>
      </c>
      <c r="D10" s="52" t="str">
        <f>VLOOKUP(A10,'[1]1-SERV_ESCR_LAB_CAMPO'!A:K,11,0)</f>
        <v>M2</v>
      </c>
      <c r="E10" s="54">
        <v>17.88</v>
      </c>
      <c r="F10" s="55"/>
      <c r="G10" s="49">
        <f>F10*1.2699</f>
        <v>0</v>
      </c>
      <c r="H10" s="50">
        <f>G10*E10</f>
        <v>0</v>
      </c>
      <c r="I10" s="10"/>
    </row>
    <row r="11" spans="1:9" ht="30" customHeight="1">
      <c r="A11" s="59"/>
      <c r="B11" s="60"/>
      <c r="C11" s="61" t="s">
        <v>3</v>
      </c>
      <c r="D11" s="60"/>
      <c r="E11" s="62"/>
      <c r="F11" s="63"/>
      <c r="G11" s="63"/>
      <c r="H11" s="64">
        <f>SUM(H8:H10)</f>
        <v>0</v>
      </c>
    </row>
    <row r="12" spans="1:9" ht="27" customHeight="1">
      <c r="A12" s="18">
        <v>2</v>
      </c>
      <c r="B12" s="13"/>
      <c r="C12" s="14" t="s">
        <v>25</v>
      </c>
      <c r="D12" s="15"/>
      <c r="E12" s="16"/>
      <c r="F12" s="16"/>
      <c r="G12" s="17"/>
      <c r="H12" s="16"/>
      <c r="I12" s="10"/>
    </row>
    <row r="13" spans="1:9" ht="43.5" customHeight="1">
      <c r="A13" s="51" t="s">
        <v>26</v>
      </c>
      <c r="B13" s="52" t="str">
        <f>VLOOKUP(A13,'[1]2-CANT_OBRA'!A:K,2,0)</f>
        <v>02.015.0001-0</v>
      </c>
      <c r="C13" s="53" t="str">
        <f>VLOOKUP(A13,'[1]2-CANT_OBRA'!A:K,3,0)</f>
        <v>INSTALACAO E LIGACAO PROVISORIA PARA ABASTECIMENTO DE AGUA EESGOTAMENTO SANITARIO EM CANTEIRO DE OBRAS,INCLUSIVE ESCAVACAO,EXCLUSIVE REPOSICAO DA PAVIMENTACAO DO LOGRADOURO PUBLICO</v>
      </c>
      <c r="D13" s="52" t="str">
        <f>VLOOKUP(A13,'[1]2-CANT_OBRA'!A:K,11,0)</f>
        <v>UN</v>
      </c>
      <c r="E13" s="54">
        <f>VLOOKUP(A13,'[1]2-CANT_OBRA'!A:K,10,0)</f>
        <v>1</v>
      </c>
      <c r="F13" s="55"/>
      <c r="G13" s="49">
        <f>F13*1.2699</f>
        <v>0</v>
      </c>
      <c r="H13" s="50">
        <f>G13*E13</f>
        <v>0</v>
      </c>
      <c r="I13" s="10"/>
    </row>
    <row r="14" spans="1:9" ht="51.75" customHeight="1">
      <c r="A14" s="51" t="s">
        <v>27</v>
      </c>
      <c r="B14" s="52" t="str">
        <f>VLOOKUP(A14,'[1]2-CANT_OBRA'!A:K,2,0)</f>
        <v>02.016.0001-0</v>
      </c>
      <c r="C14" s="53" t="str">
        <f>VLOOKUP(A14,'[1]2-CANT_OBRA'!A:K,3,0)</f>
        <v>INSTALACAO E LIGACAO PROVISORIA DE ALIMENTACAO DE ENERGIA ELETRICA,EM BAIXA TENSAO,PARA CANTEIRO DE OBRAS,M3-CHAVE 100A,CARGA 3KW,20CV,EXCLUSIVE O FORNECIMENTO DO MEDIDOR</v>
      </c>
      <c r="D14" s="52" t="str">
        <f>VLOOKUP(A14,'[1]2-CANT_OBRA'!A:K,11,0)</f>
        <v>UN</v>
      </c>
      <c r="E14" s="54">
        <f>VLOOKUP(A14,'[1]2-CANT_OBRA'!A:K,10,0)</f>
        <v>1</v>
      </c>
      <c r="F14" s="55"/>
      <c r="G14" s="49">
        <f>F14*1.2699</f>
        <v>0</v>
      </c>
      <c r="H14" s="50">
        <f t="shared" ref="H14" si="0">G14*E14</f>
        <v>0</v>
      </c>
      <c r="I14" s="9"/>
    </row>
    <row r="15" spans="1:9" ht="27" customHeight="1">
      <c r="A15" s="59"/>
      <c r="B15" s="60"/>
      <c r="C15" s="61" t="s">
        <v>3</v>
      </c>
      <c r="D15" s="60"/>
      <c r="E15" s="62"/>
      <c r="F15" s="63"/>
      <c r="G15" s="63"/>
      <c r="H15" s="64">
        <f>SUM(H13:H14)</f>
        <v>0</v>
      </c>
      <c r="I15" s="6"/>
    </row>
    <row r="16" spans="1:9" ht="27.75" customHeight="1">
      <c r="A16" s="18">
        <v>3</v>
      </c>
      <c r="B16" s="13"/>
      <c r="C16" s="14" t="s">
        <v>28</v>
      </c>
      <c r="D16" s="15"/>
      <c r="E16" s="16"/>
      <c r="F16" s="16"/>
      <c r="G16" s="17"/>
      <c r="H16" s="16"/>
      <c r="I16" s="10"/>
    </row>
    <row r="17" spans="1:12" ht="48.75" customHeight="1">
      <c r="A17" s="51" t="s">
        <v>82</v>
      </c>
      <c r="B17" s="52" t="s">
        <v>83</v>
      </c>
      <c r="C17" s="53" t="str">
        <f>VLOOKUP(A17,'[1]3-MOV_TERRA'!A:K,3,0)</f>
        <v>ESCAVACAO MANUAL DE VALA/CAVA EM MATERIAL DE 1ª CATEGORIA (A(AREIA,ARGILA OU PICARRA),ATE 1,50M DE PROFUNDIDADE,EXCLUSIVE ESCORAMENTO E ESGOTAMENTO</v>
      </c>
      <c r="D17" s="52" t="str">
        <f>VLOOKUP(A17,'[1]3-MOV_TERRA'!A:K,11,0)</f>
        <v>M3</v>
      </c>
      <c r="E17" s="54">
        <v>8.94</v>
      </c>
      <c r="F17" s="55"/>
      <c r="G17" s="49">
        <f>F17*1.2699</f>
        <v>0</v>
      </c>
      <c r="H17" s="50">
        <f>G17*E17</f>
        <v>0</v>
      </c>
      <c r="I17" s="10"/>
    </row>
    <row r="18" spans="1:12" ht="29.25" customHeight="1">
      <c r="A18" s="59"/>
      <c r="B18" s="60"/>
      <c r="C18" s="61" t="s">
        <v>3</v>
      </c>
      <c r="D18" s="60"/>
      <c r="E18" s="62"/>
      <c r="F18" s="63"/>
      <c r="G18" s="63"/>
      <c r="H18" s="64">
        <f>SUM(H17:H17)</f>
        <v>0</v>
      </c>
      <c r="I18" s="9"/>
    </row>
    <row r="19" spans="1:12" ht="26.25" customHeight="1">
      <c r="A19" s="18">
        <v>4</v>
      </c>
      <c r="B19" s="13"/>
      <c r="C19" s="14" t="s">
        <v>17</v>
      </c>
      <c r="D19" s="15"/>
      <c r="E19" s="16"/>
      <c r="F19" s="16"/>
      <c r="G19" s="17"/>
      <c r="H19" s="16"/>
      <c r="I19" s="6"/>
    </row>
    <row r="20" spans="1:12" ht="54" customHeight="1">
      <c r="A20" s="51" t="s">
        <v>18</v>
      </c>
      <c r="B20" s="56" t="str">
        <f>VLOOKUP(A20,'[1]4-TRANSP'!A:K,2,0)</f>
        <v>04.005.0123-1</v>
      </c>
      <c r="C20" s="53" t="str">
        <f>VLOOKUP(A20,'[1]4-TRANSP'!A:K,3,0)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20" s="56" t="str">
        <f>VLOOKUP(A20,'[1]4-TRANSP'!A:K,11,0)</f>
        <v>T X KM</v>
      </c>
      <c r="E20" s="54">
        <v>53.16</v>
      </c>
      <c r="F20" s="55"/>
      <c r="G20" s="49">
        <f>F20*1.2699</f>
        <v>0</v>
      </c>
      <c r="H20" s="50">
        <f>G20*E20</f>
        <v>0</v>
      </c>
      <c r="I20" s="10"/>
    </row>
    <row r="21" spans="1:12" ht="54.75" customHeight="1">
      <c r="A21" s="51" t="s">
        <v>19</v>
      </c>
      <c r="B21" s="56" t="str">
        <f>VLOOKUP(A21,'[1]4-TRANSP'!A:K,2,0)</f>
        <v>04.006.0008-1</v>
      </c>
      <c r="C21" s="53" t="str">
        <f>VLOOKUP(A21,'[1]4-TRANSP'!A:K,3,0)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21" s="56" t="str">
        <f>VLOOKUP(A21,'[1]4-TRANSP'!A:K,11,0)</f>
        <v>T</v>
      </c>
      <c r="E21" s="54">
        <v>17.96</v>
      </c>
      <c r="F21" s="55"/>
      <c r="G21" s="49">
        <f>F21*1.2699</f>
        <v>0</v>
      </c>
      <c r="H21" s="50">
        <f>G21*E21</f>
        <v>0</v>
      </c>
      <c r="I21" s="10"/>
      <c r="L21">
        <f>K21*3</f>
        <v>0</v>
      </c>
    </row>
    <row r="22" spans="1:12" ht="29.25" customHeight="1">
      <c r="A22" s="59"/>
      <c r="B22" s="60"/>
      <c r="C22" s="61" t="s">
        <v>3</v>
      </c>
      <c r="D22" s="60"/>
      <c r="E22" s="62"/>
      <c r="F22" s="63"/>
      <c r="G22" s="63"/>
      <c r="H22" s="64">
        <f>SUM(H20:H21)</f>
        <v>0</v>
      </c>
      <c r="I22" s="10"/>
    </row>
    <row r="23" spans="1:12" ht="28.5" customHeight="1">
      <c r="A23" s="18">
        <v>5</v>
      </c>
      <c r="B23" s="13"/>
      <c r="C23" s="14" t="s">
        <v>16</v>
      </c>
      <c r="D23" s="15"/>
      <c r="E23" s="16"/>
      <c r="F23" s="16"/>
      <c r="G23" s="17"/>
      <c r="H23" s="16"/>
      <c r="I23" s="10"/>
    </row>
    <row r="24" spans="1:12" ht="74.25" customHeight="1">
      <c r="A24" s="51" t="s">
        <v>29</v>
      </c>
      <c r="B24" s="52" t="s">
        <v>30</v>
      </c>
      <c r="C24" s="53" t="s">
        <v>31</v>
      </c>
      <c r="D24" s="52" t="str">
        <f>VLOOKUP(A24,'[1]5-SERV_COMPL'!A:K,11,0)</f>
        <v>M3</v>
      </c>
      <c r="E24" s="54">
        <v>1.64</v>
      </c>
      <c r="F24" s="55"/>
      <c r="G24" s="49">
        <f>F24*1.2699</f>
        <v>0</v>
      </c>
      <c r="H24" s="50">
        <f t="shared" ref="H24:H28" si="1">G24*E24</f>
        <v>0</v>
      </c>
      <c r="I24" s="10"/>
    </row>
    <row r="25" spans="1:12" ht="38.25" customHeight="1">
      <c r="A25" s="51" t="s">
        <v>32</v>
      </c>
      <c r="B25" s="52" t="s">
        <v>33</v>
      </c>
      <c r="C25" s="53" t="s">
        <v>34</v>
      </c>
      <c r="D25" s="52" t="str">
        <f>VLOOKUP(A25,'[1]5-SERV_COMPL'!A:K,11,0)</f>
        <v>M3</v>
      </c>
      <c r="E25" s="54">
        <v>0.36</v>
      </c>
      <c r="F25" s="55"/>
      <c r="G25" s="49">
        <f>F25*1.2699</f>
        <v>0</v>
      </c>
      <c r="H25" s="50">
        <f t="shared" si="1"/>
        <v>0</v>
      </c>
      <c r="I25" s="10"/>
    </row>
    <row r="26" spans="1:12" ht="39.75" customHeight="1">
      <c r="A26" s="51" t="s">
        <v>29</v>
      </c>
      <c r="B26" s="52" t="str">
        <f>VLOOKUP(A26,'[1]5-SERV_COMPL'!A:K,2,0)</f>
        <v>05.002.0002-0</v>
      </c>
      <c r="C26" s="53" t="str">
        <f>VLOOKUP(B26,'[1]5-SERV_COMPL'!B:L,2,0)</f>
        <v>DEMOLICAO,COM EQUIPAMENTO DE AR COMPRIMENTO,DE PISOS OU PAVIMENTOS DE CONCRETO ARMADO,INCLUSIVE EMPILHAMENTO LATERAL DENTRO DO CANTEIRO DE SERVICO</v>
      </c>
      <c r="D26" s="52" t="str">
        <f>VLOOKUP(A26,'[1]5-SERV_COMPL'!A:K,11,0)</f>
        <v>M3</v>
      </c>
      <c r="E26" s="54">
        <v>0.435</v>
      </c>
      <c r="F26" s="55"/>
      <c r="G26" s="49">
        <f>F26*1.2699</f>
        <v>0</v>
      </c>
      <c r="H26" s="50">
        <f t="shared" si="1"/>
        <v>0</v>
      </c>
      <c r="I26" s="10"/>
    </row>
    <row r="27" spans="1:12" ht="45.75" customHeight="1">
      <c r="A27" s="51" t="s">
        <v>9</v>
      </c>
      <c r="B27" s="52" t="s">
        <v>35</v>
      </c>
      <c r="C27" s="53" t="s">
        <v>36</v>
      </c>
      <c r="D27" s="52" t="str">
        <f>VLOOKUP(A27,'[1]1-SERV_ESCR_LAB_CAMPO'!A:K,11,0)</f>
        <v>M2</v>
      </c>
      <c r="E27" s="54">
        <v>5.18</v>
      </c>
      <c r="F27" s="55"/>
      <c r="G27" s="49">
        <f>F27*1.2699</f>
        <v>0</v>
      </c>
      <c r="H27" s="50">
        <f t="shared" si="1"/>
        <v>0</v>
      </c>
      <c r="I27" s="10"/>
    </row>
    <row r="28" spans="1:12" ht="44.25" customHeight="1">
      <c r="A28" s="51" t="s">
        <v>37</v>
      </c>
      <c r="B28" s="52" t="str">
        <f>VLOOKUP(A28,'[1]5-SERV_COMPL'!A:K,2,0)</f>
        <v>05.001.0170-0</v>
      </c>
      <c r="C28" s="53" t="str">
        <f>VLOOKUP(B28,'[1]5-SERV_COMPL'!B:L,2,0)</f>
        <v>TRANSPORTE HORIZONTAL DE MATERIAL DE 1ªCATEGORIA OU ENTULHO,EM CARRINHOS,A 10,00M DE DISTANCIA,INCLUSIVE CARGA A PA</v>
      </c>
      <c r="D28" s="52" t="str">
        <f>VLOOKUP(A28,'[1]5-SERV_COMPL'!A:K,11,0)</f>
        <v>M3</v>
      </c>
      <c r="E28" s="54">
        <v>11.38</v>
      </c>
      <c r="F28" s="55"/>
      <c r="G28" s="49">
        <f>F28*1.2699</f>
        <v>0</v>
      </c>
      <c r="H28" s="50">
        <f t="shared" si="1"/>
        <v>0</v>
      </c>
      <c r="I28" s="10"/>
    </row>
    <row r="29" spans="1:12" ht="29.25" customHeight="1">
      <c r="A29" s="59"/>
      <c r="B29" s="60"/>
      <c r="C29" s="61" t="s">
        <v>3</v>
      </c>
      <c r="D29" s="60"/>
      <c r="E29" s="62"/>
      <c r="F29" s="63"/>
      <c r="G29" s="63"/>
      <c r="H29" s="64">
        <f>SUM(H24:H28)</f>
        <v>0</v>
      </c>
      <c r="I29" s="10"/>
    </row>
    <row r="30" spans="1:12" ht="30.75" customHeight="1">
      <c r="A30" s="18">
        <v>7</v>
      </c>
      <c r="B30" s="13"/>
      <c r="C30" s="14" t="s">
        <v>38</v>
      </c>
      <c r="D30" s="15"/>
      <c r="E30" s="16"/>
      <c r="F30" s="16"/>
      <c r="G30" s="17"/>
      <c r="H30" s="16"/>
      <c r="I30" s="10"/>
    </row>
    <row r="31" spans="1:12" ht="46.5" customHeight="1">
      <c r="A31" s="51" t="s">
        <v>39</v>
      </c>
      <c r="B31" s="52" t="s">
        <v>40</v>
      </c>
      <c r="C31" s="53" t="s">
        <v>41</v>
      </c>
      <c r="D31" s="56" t="str">
        <f>VLOOKUP(A31,'[1]11-ESTRUT'!A:K,11,0)</f>
        <v>M3</v>
      </c>
      <c r="E31" s="54">
        <v>8.94</v>
      </c>
      <c r="F31" s="55"/>
      <c r="G31" s="49">
        <f>F31*1.2699</f>
        <v>0</v>
      </c>
      <c r="H31" s="50">
        <f t="shared" ref="H31:H32" si="2">G31*E31</f>
        <v>0</v>
      </c>
      <c r="I31" s="10"/>
    </row>
    <row r="32" spans="1:12" ht="45.75" customHeight="1">
      <c r="A32" s="51" t="s">
        <v>42</v>
      </c>
      <c r="B32" s="52" t="str">
        <f>VLOOKUP(A32,'[1]11-ESTRUT'!A:K,2,0)</f>
        <v>11.002.0010-0</v>
      </c>
      <c r="C32" s="53" t="str">
        <f>VLOOKUP(A32,'[1]11-ESTRUT'!A:K,3,0)</f>
        <v>PREPARO MANUAL DE CONCRETO,INCLUSIVE TRANSPORTE HORIZONTAL COM CARRINHO DE MAO,ATE 20,00M</v>
      </c>
      <c r="D32" s="56" t="str">
        <f>VLOOKUP(A32,'[1]11-ESTRUT'!A:K,11,0)</f>
        <v>M3</v>
      </c>
      <c r="E32" s="54">
        <v>8.94</v>
      </c>
      <c r="F32" s="55"/>
      <c r="G32" s="49">
        <f>F32*1.2699</f>
        <v>0</v>
      </c>
      <c r="H32" s="50">
        <f t="shared" si="2"/>
        <v>0</v>
      </c>
      <c r="I32" s="10"/>
    </row>
    <row r="33" spans="1:9" ht="36" customHeight="1">
      <c r="A33" s="51" t="s">
        <v>43</v>
      </c>
      <c r="B33" s="52" t="str">
        <f>VLOOKUP(A33,'[1]11-ESTRUT'!A:K,2,0)</f>
        <v>11.002.0023-1</v>
      </c>
      <c r="C33" s="53" t="str">
        <f>VLOOKUP(A33,'[1]11-ESTRUT'!A:K,3,0)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33" s="56" t="str">
        <f>VLOOKUP(A33,'[1]11-ESTRUT'!A:K,11,0)</f>
        <v>M3</v>
      </c>
      <c r="E33" s="54">
        <v>8.94</v>
      </c>
      <c r="F33" s="55"/>
      <c r="G33" s="49">
        <f>F33*1.2699</f>
        <v>0</v>
      </c>
      <c r="H33" s="50">
        <f t="shared" ref="H33:H34" si="3">G33*E33</f>
        <v>0</v>
      </c>
      <c r="I33" s="10"/>
    </row>
    <row r="34" spans="1:9" ht="59.25" customHeight="1">
      <c r="A34" s="51" t="s">
        <v>44</v>
      </c>
      <c r="B34" s="52" t="str">
        <f>VLOOKUP(A34,'[1]11-ESTRUT'!A:K,2,0)</f>
        <v>11.009.0072-1</v>
      </c>
      <c r="C34" s="53" t="str">
        <f>VLOOKUP(A34,'[1]11-ESTRUT'!A:K,3,0)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34" s="56" t="str">
        <f>VLOOKUP(A34,'[1]11-ESTRUT'!A:K,11,0)</f>
        <v>KG</v>
      </c>
      <c r="E34" s="54">
        <v>135.37</v>
      </c>
      <c r="F34" s="55"/>
      <c r="G34" s="49">
        <f>F34*1.2699</f>
        <v>0</v>
      </c>
      <c r="H34" s="50">
        <f t="shared" si="3"/>
        <v>0</v>
      </c>
      <c r="I34" s="10"/>
    </row>
    <row r="35" spans="1:9" ht="36" customHeight="1">
      <c r="A35" s="59"/>
      <c r="B35" s="60"/>
      <c r="C35" s="61" t="s">
        <v>3</v>
      </c>
      <c r="D35" s="60"/>
      <c r="E35" s="62"/>
      <c r="F35" s="63"/>
      <c r="G35" s="63"/>
      <c r="H35" s="64">
        <f>SUM(H31:H34)</f>
        <v>0</v>
      </c>
      <c r="I35" s="10"/>
    </row>
    <row r="36" spans="1:9" ht="35.25" customHeight="1">
      <c r="A36" s="18">
        <v>8</v>
      </c>
      <c r="B36" s="13"/>
      <c r="C36" s="14" t="s">
        <v>45</v>
      </c>
      <c r="D36" s="15"/>
      <c r="E36" s="16"/>
      <c r="F36" s="16"/>
      <c r="G36" s="17"/>
      <c r="H36" s="16"/>
      <c r="I36" s="10"/>
    </row>
    <row r="37" spans="1:9" ht="35.25" customHeight="1">
      <c r="A37" s="51" t="s">
        <v>39</v>
      </c>
      <c r="B37" s="52" t="s">
        <v>40</v>
      </c>
      <c r="C37" s="53" t="s">
        <v>41</v>
      </c>
      <c r="D37" s="56" t="str">
        <f>VLOOKUP(A37,'[1]11-ESTRUT'!A:K,11,0)</f>
        <v>M3</v>
      </c>
      <c r="E37" s="54">
        <v>7.8</v>
      </c>
      <c r="F37" s="55"/>
      <c r="G37" s="49">
        <f t="shared" ref="G37:G47" si="4">F37*1.2699</f>
        <v>0</v>
      </c>
      <c r="H37" s="50">
        <f t="shared" ref="H37:H38" si="5">G37*E37</f>
        <v>0</v>
      </c>
      <c r="I37" s="10"/>
    </row>
    <row r="38" spans="1:9" ht="35.25" customHeight="1">
      <c r="A38" s="51" t="s">
        <v>42</v>
      </c>
      <c r="B38" s="52" t="str">
        <f>VLOOKUP(A38,'[1]11-ESTRUT'!A:K,2,0)</f>
        <v>11.002.0010-0</v>
      </c>
      <c r="C38" s="53" t="str">
        <f>VLOOKUP(A38,'[1]11-ESTRUT'!A:K,3,0)</f>
        <v>PREPARO MANUAL DE CONCRETO,INCLUSIVE TRANSPORTE HORIZONTAL COM CARRINHO DE MAO,ATE 20,00M</v>
      </c>
      <c r="D38" s="56" t="str">
        <f>VLOOKUP(A38,'[1]11-ESTRUT'!A:K,11,0)</f>
        <v>M3</v>
      </c>
      <c r="E38" s="54">
        <v>7.8</v>
      </c>
      <c r="F38" s="55"/>
      <c r="G38" s="49">
        <f t="shared" si="4"/>
        <v>0</v>
      </c>
      <c r="H38" s="50">
        <f t="shared" si="5"/>
        <v>0</v>
      </c>
      <c r="I38" s="10"/>
    </row>
    <row r="39" spans="1:9" ht="35.25" customHeight="1">
      <c r="A39" s="51" t="s">
        <v>43</v>
      </c>
      <c r="B39" s="52" t="str">
        <f>VLOOKUP(A39,'[1]11-ESTRUT'!A:K,2,0)</f>
        <v>11.002.0023-1</v>
      </c>
      <c r="C39" s="53" t="str">
        <f>VLOOKUP(A39,'[1]11-ESTRUT'!A:K,3,0)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39" s="56" t="str">
        <f>VLOOKUP(A39,'[1]11-ESTRUT'!A:K,11,0)</f>
        <v>M3</v>
      </c>
      <c r="E39" s="54">
        <v>7.8</v>
      </c>
      <c r="F39" s="55"/>
      <c r="G39" s="49">
        <f t="shared" si="4"/>
        <v>0</v>
      </c>
      <c r="H39" s="50">
        <f t="shared" ref="H39:H47" si="6">G39*E39</f>
        <v>0</v>
      </c>
      <c r="I39" s="10"/>
    </row>
    <row r="40" spans="1:9" ht="61.5" customHeight="1">
      <c r="A40" s="51" t="s">
        <v>46</v>
      </c>
      <c r="B40" s="52" t="str">
        <f>VLOOKUP(A40,'[1]11-ESTRUT'!A:K,2,0)</f>
        <v>11.004.0020-1</v>
      </c>
      <c r="C40" s="53" t="str">
        <f>VLOOKUP(A40,'[1]11-ESTRUT'!A:K,3,0)</f>
        <v>FORMAS DE MADEIRA DE 3ª PARA MOLDAGEM DE PECAS DE CONCRETO ARMADO COM PARAMENTOS PLANOS,EM LAJES,VIGAS,PAREDES,ETC,SERVINDO A MADEIRA 3 VEZES,INCLUSIVE DESMOLDAGEM,EXCLUSIVE ESCORAMENTO.</v>
      </c>
      <c r="D40" s="56" t="str">
        <f>VLOOKUP(A40,'[1]11-ESTRUT'!A:K,11,0)</f>
        <v>M2</v>
      </c>
      <c r="E40" s="54">
        <v>89.47</v>
      </c>
      <c r="F40" s="55"/>
      <c r="G40" s="49">
        <f t="shared" si="4"/>
        <v>0</v>
      </c>
      <c r="H40" s="50">
        <f t="shared" si="6"/>
        <v>0</v>
      </c>
      <c r="I40" s="10"/>
    </row>
    <row r="41" spans="1:9" ht="47.25" customHeight="1">
      <c r="A41" s="51" t="s">
        <v>47</v>
      </c>
      <c r="B41" s="52" t="str">
        <f>VLOOKUP(A41,'[1]11-ESTRUT'!A:K,2,0)</f>
        <v>11.009.0060-1</v>
      </c>
      <c r="C41" s="53" t="str">
        <f>VLOOKUP(A41,'[1]11-ESTRUT'!A:K,3,0)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41" s="56" t="str">
        <f>VLOOKUP(A41,'[1]11-ESTRUT'!A:K,11,0)</f>
        <v>KG</v>
      </c>
      <c r="E41" s="54">
        <v>90.37</v>
      </c>
      <c r="F41" s="55"/>
      <c r="G41" s="49">
        <f t="shared" si="4"/>
        <v>0</v>
      </c>
      <c r="H41" s="50">
        <f t="shared" si="6"/>
        <v>0</v>
      </c>
      <c r="I41" s="10"/>
    </row>
    <row r="42" spans="1:9" ht="62.25" customHeight="1">
      <c r="A42" s="51" t="s">
        <v>44</v>
      </c>
      <c r="B42" s="52" t="str">
        <f>VLOOKUP(A42,'[1]11-ESTRUT'!A:K,2,0)</f>
        <v>11.009.0072-1</v>
      </c>
      <c r="C42" s="53" t="str">
        <f>VLOOKUP(A42,'[1]11-ESTRUT'!A:K,3,0)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42" s="56" t="str">
        <f>VLOOKUP(A42,'[1]11-ESTRUT'!A:K,11,0)</f>
        <v>KG</v>
      </c>
      <c r="E42" s="54">
        <v>406.9</v>
      </c>
      <c r="F42" s="55"/>
      <c r="G42" s="49">
        <f t="shared" si="4"/>
        <v>0</v>
      </c>
      <c r="H42" s="50">
        <f t="shared" si="6"/>
        <v>0</v>
      </c>
      <c r="I42" s="10"/>
    </row>
    <row r="43" spans="1:9" ht="70.5" customHeight="1">
      <c r="A43" s="51" t="s">
        <v>48</v>
      </c>
      <c r="B43" s="52" t="s">
        <v>49</v>
      </c>
      <c r="C43" s="57" t="s">
        <v>50</v>
      </c>
      <c r="D43" s="56" t="s">
        <v>51</v>
      </c>
      <c r="E43" s="54">
        <v>41.67</v>
      </c>
      <c r="F43" s="55"/>
      <c r="G43" s="49">
        <f t="shared" si="4"/>
        <v>0</v>
      </c>
      <c r="H43" s="50">
        <f t="shared" si="6"/>
        <v>0</v>
      </c>
      <c r="I43" s="10"/>
    </row>
    <row r="44" spans="1:9" ht="67.5" customHeight="1">
      <c r="A44" s="51" t="s">
        <v>52</v>
      </c>
      <c r="B44" s="52" t="s">
        <v>53</v>
      </c>
      <c r="C44" s="53" t="s">
        <v>54</v>
      </c>
      <c r="D44" s="56" t="s">
        <v>55</v>
      </c>
      <c r="E44" s="54">
        <v>10.16</v>
      </c>
      <c r="F44" s="55"/>
      <c r="G44" s="49">
        <f t="shared" si="4"/>
        <v>0</v>
      </c>
      <c r="H44" s="50">
        <f t="shared" si="6"/>
        <v>0</v>
      </c>
      <c r="I44" s="10"/>
    </row>
    <row r="45" spans="1:9" ht="35.25" customHeight="1">
      <c r="A45" s="51" t="s">
        <v>39</v>
      </c>
      <c r="B45" s="52" t="s">
        <v>56</v>
      </c>
      <c r="C45" s="53" t="s">
        <v>57</v>
      </c>
      <c r="D45" s="56" t="str">
        <f>VLOOKUP(A45,'[1]11-ESTRUT'!A:K,11,0)</f>
        <v>M3</v>
      </c>
      <c r="E45" s="54">
        <v>0.8</v>
      </c>
      <c r="F45" s="55"/>
      <c r="G45" s="49">
        <f t="shared" si="4"/>
        <v>0</v>
      </c>
      <c r="H45" s="50">
        <f t="shared" si="6"/>
        <v>0</v>
      </c>
      <c r="I45" s="10"/>
    </row>
    <row r="46" spans="1:9" ht="35.25" customHeight="1">
      <c r="A46" s="51" t="s">
        <v>42</v>
      </c>
      <c r="B46" s="52" t="str">
        <f>VLOOKUP(A46,'[1]11-ESTRUT'!A:K,2,0)</f>
        <v>11.002.0010-0</v>
      </c>
      <c r="C46" s="53" t="str">
        <f>VLOOKUP(A46,'[1]11-ESTRUT'!A:K,3,0)</f>
        <v>PREPARO MANUAL DE CONCRETO,INCLUSIVE TRANSPORTE HORIZONTAL COM CARRINHO DE MAO,ATE 20,00M</v>
      </c>
      <c r="D46" s="56" t="str">
        <f>VLOOKUP(A46,'[1]11-ESTRUT'!A:K,11,0)</f>
        <v>M3</v>
      </c>
      <c r="E46" s="54">
        <v>0.8</v>
      </c>
      <c r="F46" s="55"/>
      <c r="G46" s="49">
        <f t="shared" si="4"/>
        <v>0</v>
      </c>
      <c r="H46" s="50">
        <f t="shared" si="6"/>
        <v>0</v>
      </c>
      <c r="I46" s="10"/>
    </row>
    <row r="47" spans="1:9" ht="69.75" customHeight="1">
      <c r="A47" s="51" t="s">
        <v>43</v>
      </c>
      <c r="B47" s="52" t="s">
        <v>58</v>
      </c>
      <c r="C47" s="53" t="s">
        <v>59</v>
      </c>
      <c r="D47" s="56" t="str">
        <f>VLOOKUP(A47,'[1]11-ESTRUT'!A:K,11,0)</f>
        <v>M3</v>
      </c>
      <c r="E47" s="54">
        <v>0.8</v>
      </c>
      <c r="F47" s="55"/>
      <c r="G47" s="49">
        <f t="shared" si="4"/>
        <v>0</v>
      </c>
      <c r="H47" s="50">
        <f t="shared" si="6"/>
        <v>0</v>
      </c>
      <c r="I47" s="10"/>
    </row>
    <row r="48" spans="1:9" ht="25.5" customHeight="1">
      <c r="A48" s="59"/>
      <c r="B48" s="60"/>
      <c r="C48" s="61" t="s">
        <v>3</v>
      </c>
      <c r="D48" s="60"/>
      <c r="E48" s="62"/>
      <c r="F48" s="63"/>
      <c r="G48" s="63"/>
      <c r="H48" s="64">
        <f>SUM(H37:H47)</f>
        <v>0</v>
      </c>
      <c r="I48" s="10"/>
    </row>
    <row r="49" spans="1:9" ht="32.25" customHeight="1">
      <c r="A49" s="18">
        <v>9</v>
      </c>
      <c r="B49" s="13"/>
      <c r="C49" s="14" t="s">
        <v>60</v>
      </c>
      <c r="D49" s="15"/>
      <c r="E49" s="16"/>
      <c r="F49" s="16"/>
      <c r="G49" s="17"/>
      <c r="H49" s="16"/>
      <c r="I49" s="10"/>
    </row>
    <row r="50" spans="1:9" ht="58.5" customHeight="1">
      <c r="A50" s="51" t="s">
        <v>44</v>
      </c>
      <c r="B50" s="52" t="s">
        <v>61</v>
      </c>
      <c r="C50" s="53" t="s">
        <v>62</v>
      </c>
      <c r="D50" s="56" t="s">
        <v>7</v>
      </c>
      <c r="E50" s="54">
        <v>23.64</v>
      </c>
      <c r="F50" s="55"/>
      <c r="G50" s="49">
        <f>F50*1.2699</f>
        <v>0</v>
      </c>
      <c r="H50" s="50">
        <f t="shared" ref="H50" si="7">G50*E50</f>
        <v>0</v>
      </c>
      <c r="I50" s="10"/>
    </row>
    <row r="51" spans="1:9" ht="27.75" customHeight="1">
      <c r="A51" s="59"/>
      <c r="B51" s="60"/>
      <c r="C51" s="61" t="s">
        <v>3</v>
      </c>
      <c r="D51" s="60"/>
      <c r="E51" s="62"/>
      <c r="F51" s="63"/>
      <c r="G51" s="63"/>
      <c r="H51" s="64">
        <f>SUM(H50:H50)</f>
        <v>0</v>
      </c>
      <c r="I51" s="10"/>
    </row>
    <row r="52" spans="1:9" ht="33.75" customHeight="1">
      <c r="A52" s="18">
        <v>10</v>
      </c>
      <c r="B52" s="13"/>
      <c r="C52" s="14" t="s">
        <v>63</v>
      </c>
      <c r="D52" s="15"/>
      <c r="E52" s="16"/>
      <c r="F52" s="16"/>
      <c r="G52" s="17"/>
      <c r="H52" s="16"/>
      <c r="I52" s="10"/>
    </row>
    <row r="53" spans="1:9" ht="63.75" customHeight="1">
      <c r="A53" s="51" t="s">
        <v>64</v>
      </c>
      <c r="B53" s="58" t="s">
        <v>66</v>
      </c>
      <c r="C53" s="53" t="s">
        <v>65</v>
      </c>
      <c r="D53" s="56" t="s">
        <v>7</v>
      </c>
      <c r="E53" s="54">
        <v>73.56</v>
      </c>
      <c r="F53" s="55"/>
      <c r="G53" s="49">
        <f>F53*1.2699</f>
        <v>0</v>
      </c>
      <c r="H53" s="50">
        <f t="shared" ref="H53" si="8">G53*E53</f>
        <v>0</v>
      </c>
      <c r="I53" s="10"/>
    </row>
    <row r="54" spans="1:9" ht="31.5" customHeight="1">
      <c r="A54" s="59"/>
      <c r="B54" s="60"/>
      <c r="C54" s="61" t="s">
        <v>3</v>
      </c>
      <c r="D54" s="60"/>
      <c r="E54" s="62"/>
      <c r="F54" s="63"/>
      <c r="G54" s="63"/>
      <c r="H54" s="64">
        <f>SUM(H53:H53)</f>
        <v>0</v>
      </c>
      <c r="I54" s="10"/>
    </row>
    <row r="55" spans="1:9" ht="35.25" customHeight="1">
      <c r="A55" s="18">
        <v>11</v>
      </c>
      <c r="B55" s="13"/>
      <c r="C55" s="14" t="s">
        <v>67</v>
      </c>
      <c r="D55" s="15"/>
      <c r="E55" s="16"/>
      <c r="F55" s="16"/>
      <c r="G55" s="17"/>
      <c r="H55" s="16"/>
      <c r="I55" s="10"/>
    </row>
    <row r="56" spans="1:9" ht="95.25" customHeight="1">
      <c r="A56" s="51" t="s">
        <v>68</v>
      </c>
      <c r="B56" s="52" t="s">
        <v>69</v>
      </c>
      <c r="C56" s="57" t="s">
        <v>70</v>
      </c>
      <c r="D56" s="56" t="s">
        <v>71</v>
      </c>
      <c r="E56" s="54">
        <v>162.80000000000001</v>
      </c>
      <c r="F56" s="54"/>
      <c r="G56" s="49">
        <f>F56*1.2699</f>
        <v>0</v>
      </c>
      <c r="H56" s="50">
        <f t="shared" ref="H56:H57" si="9">G56*E56</f>
        <v>0</v>
      </c>
      <c r="I56" s="10"/>
    </row>
    <row r="57" spans="1:9" ht="69" customHeight="1">
      <c r="A57" s="51" t="s">
        <v>72</v>
      </c>
      <c r="B57" s="52" t="s">
        <v>73</v>
      </c>
      <c r="C57" s="53" t="s">
        <v>74</v>
      </c>
      <c r="D57" s="56" t="s">
        <v>7</v>
      </c>
      <c r="E57" s="54">
        <v>40.700000000000003</v>
      </c>
      <c r="F57" s="54"/>
      <c r="G57" s="49">
        <f>F57*1.2699</f>
        <v>0</v>
      </c>
      <c r="H57" s="50">
        <f t="shared" si="9"/>
        <v>0</v>
      </c>
      <c r="I57" s="10"/>
    </row>
    <row r="58" spans="1:9" ht="42" customHeight="1">
      <c r="A58" s="51" t="s">
        <v>75</v>
      </c>
      <c r="B58" s="52" t="s">
        <v>76</v>
      </c>
      <c r="C58" s="53" t="s">
        <v>77</v>
      </c>
      <c r="D58" s="56" t="s">
        <v>7</v>
      </c>
      <c r="E58" s="54">
        <v>40.700000000000003</v>
      </c>
      <c r="F58" s="54"/>
      <c r="G58" s="49">
        <f>F58*1.2699</f>
        <v>0</v>
      </c>
      <c r="H58" s="50">
        <f t="shared" ref="H58" si="10">G58*E58</f>
        <v>0</v>
      </c>
      <c r="I58" s="10"/>
    </row>
    <row r="59" spans="1:9" ht="32.25" customHeight="1">
      <c r="A59" s="59"/>
      <c r="B59" s="60"/>
      <c r="C59" s="61" t="s">
        <v>3</v>
      </c>
      <c r="D59" s="60"/>
      <c r="E59" s="62"/>
      <c r="F59" s="63"/>
      <c r="G59" s="63"/>
      <c r="H59" s="64">
        <f>SUM(H56:H58)</f>
        <v>0</v>
      </c>
      <c r="I59" s="10"/>
    </row>
    <row r="60" spans="1:9" ht="36.75" customHeight="1" thickBot="1">
      <c r="A60" s="23"/>
      <c r="B60" s="24"/>
      <c r="C60" s="25"/>
      <c r="D60" s="24"/>
      <c r="E60" s="26"/>
      <c r="F60" s="27"/>
      <c r="G60" s="27"/>
      <c r="H60" s="22"/>
      <c r="I60" s="10"/>
    </row>
    <row r="61" spans="1:9" ht="42" customHeight="1" thickTop="1">
      <c r="A61" s="76" t="s">
        <v>10</v>
      </c>
      <c r="B61" s="77"/>
      <c r="C61" s="77"/>
      <c r="D61" s="77"/>
      <c r="E61" s="77"/>
      <c r="F61" s="77"/>
      <c r="G61" s="78"/>
      <c r="H61" s="74">
        <f>H11+H15+H18+H22+H29+H35+H48+H51+H54+H59</f>
        <v>0</v>
      </c>
      <c r="I61" s="10"/>
    </row>
    <row r="62" spans="1:9" ht="33" customHeight="1" thickBot="1">
      <c r="A62" s="79"/>
      <c r="B62" s="80"/>
      <c r="C62" s="80"/>
      <c r="D62" s="80"/>
      <c r="E62" s="80"/>
      <c r="F62" s="80"/>
      <c r="G62" s="81"/>
      <c r="H62" s="75"/>
      <c r="I62" s="10"/>
    </row>
    <row r="63" spans="1:9" ht="54" customHeight="1" thickTop="1">
      <c r="I63" s="10"/>
    </row>
    <row r="64" spans="1:9" ht="33" customHeight="1">
      <c r="H64" s="4"/>
      <c r="I64" s="10"/>
    </row>
    <row r="65" spans="8:9" ht="35.25" customHeight="1">
      <c r="H65" s="4"/>
      <c r="I65" s="10"/>
    </row>
    <row r="66" spans="8:9" ht="35.25" customHeight="1">
      <c r="I66" s="10"/>
    </row>
    <row r="67" spans="8:9" ht="33" customHeight="1">
      <c r="I67" s="10"/>
    </row>
    <row r="68" spans="8:9" ht="35.25" customHeight="1">
      <c r="I68" s="10"/>
    </row>
    <row r="69" spans="8:9" ht="85.5" customHeight="1">
      <c r="I69" s="10"/>
    </row>
    <row r="70" spans="8:9" ht="53.25" customHeight="1">
      <c r="I70" s="10"/>
    </row>
    <row r="71" spans="8:9" ht="53.25" customHeight="1">
      <c r="I71" s="10"/>
    </row>
    <row r="72" spans="8:9" ht="49.5" customHeight="1">
      <c r="I72" s="10"/>
    </row>
    <row r="73" spans="8:9" ht="35.25" customHeight="1">
      <c r="I73" s="10"/>
    </row>
    <row r="74" spans="8:9" ht="35.25" customHeight="1">
      <c r="I74" s="10"/>
    </row>
    <row r="75" spans="8:9" ht="35.25" customHeight="1">
      <c r="I75" s="10"/>
    </row>
    <row r="76" spans="8:9" ht="35.25" customHeight="1">
      <c r="I76" s="10"/>
    </row>
    <row r="77" spans="8:9" ht="35.25" customHeight="1">
      <c r="I77" s="10"/>
    </row>
    <row r="78" spans="8:9" ht="35.25" customHeight="1">
      <c r="I78" s="10"/>
    </row>
    <row r="79" spans="8:9" ht="35.25" customHeight="1">
      <c r="I79" s="10"/>
    </row>
    <row r="80" spans="8:9" ht="35.25" customHeight="1">
      <c r="I80" s="10"/>
    </row>
    <row r="81" spans="9:17" ht="35.25" customHeight="1">
      <c r="I81" s="10"/>
    </row>
    <row r="82" spans="9:17" ht="35.25" customHeight="1">
      <c r="I82" s="10"/>
    </row>
    <row r="83" spans="9:17" ht="35.25" customHeight="1">
      <c r="I83" s="10"/>
    </row>
    <row r="84" spans="9:17" ht="35.25" customHeight="1">
      <c r="I84" s="10"/>
    </row>
    <row r="85" spans="9:17" ht="35.25" customHeight="1">
      <c r="I85" s="10"/>
    </row>
    <row r="86" spans="9:17" ht="42" customHeight="1">
      <c r="I86" s="10"/>
      <c r="K86">
        <f>20.13+17.72</f>
        <v>37.849999999999994</v>
      </c>
    </row>
    <row r="87" spans="9:17" ht="42" customHeight="1">
      <c r="I87" s="10"/>
    </row>
    <row r="88" spans="9:17" ht="57" customHeight="1">
      <c r="I88" s="10"/>
    </row>
    <row r="89" spans="9:17" ht="25.5" customHeight="1">
      <c r="I89" s="9"/>
    </row>
    <row r="90" spans="9:17" ht="28.5" customHeight="1">
      <c r="I90" s="6"/>
    </row>
    <row r="91" spans="9:17" ht="65.25" customHeight="1">
      <c r="I91" s="10"/>
      <c r="L91" s="20" t="s">
        <v>21</v>
      </c>
      <c r="N91" s="20" t="s">
        <v>20</v>
      </c>
      <c r="P91" s="20" t="s">
        <v>22</v>
      </c>
      <c r="Q91" s="20" t="s">
        <v>23</v>
      </c>
    </row>
    <row r="92" spans="9:17" ht="48.75" customHeight="1">
      <c r="I92" s="10"/>
      <c r="K92">
        <v>95.99</v>
      </c>
      <c r="L92">
        <f>K92*0.05</f>
        <v>4.7995000000000001</v>
      </c>
      <c r="N92">
        <f>L92*0.3</f>
        <v>1.4398500000000001</v>
      </c>
      <c r="P92">
        <f>L92+N92</f>
        <v>6.23935</v>
      </c>
      <c r="Q92">
        <f>P92/5</f>
        <v>1.24787</v>
      </c>
    </row>
    <row r="93" spans="9:17" ht="50.25" customHeight="1">
      <c r="I93" s="10"/>
    </row>
    <row r="94" spans="9:17" ht="25.5" customHeight="1">
      <c r="I94" s="9"/>
    </row>
    <row r="95" spans="9:17" ht="30.75" customHeight="1">
      <c r="I95" s="7"/>
    </row>
    <row r="96" spans="9:17" ht="31.5" customHeight="1">
      <c r="I96" s="8"/>
    </row>
    <row r="97" spans="9:9" ht="17.45" customHeight="1">
      <c r="I97" s="11"/>
    </row>
    <row r="98" spans="9:9">
      <c r="I98" s="11"/>
    </row>
    <row r="99" spans="9:9">
      <c r="I99" s="11"/>
    </row>
  </sheetData>
  <mergeCells count="8">
    <mergeCell ref="E5:G5"/>
    <mergeCell ref="D3:D5"/>
    <mergeCell ref="A1:H1"/>
    <mergeCell ref="A2:H2"/>
    <mergeCell ref="H61:H62"/>
    <mergeCell ref="A61:G62"/>
    <mergeCell ref="E3:G3"/>
    <mergeCell ref="E4:G4"/>
  </mergeCells>
  <phoneticPr fontId="0" type="noConversion"/>
  <pageMargins left="0.55118110236220474" right="0.11811023622047245" top="0.47244094488188981" bottom="0.35433070866141736" header="0" footer="0.39370078740157483"/>
  <pageSetup paperSize="9" scale="41" orientation="portrait" horizontalDpi="360" verticalDpi="360" r:id="rId1"/>
  <headerFooter alignWithMargins="0"/>
  <rowBreaks count="3" manualBreakCount="3">
    <brk id="48" max="8" man="1"/>
    <brk id="76" max="8" man="1"/>
    <brk id="87" max="8" man="1"/>
  </rowBreaks>
  <ignoredErrors>
    <ignoredError sqref="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Orçamentária</vt:lpstr>
      <vt:lpstr>'Planilha Orçamentária'!Area_de_impressao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</dc:creator>
  <cp:lastModifiedBy>rachel</cp:lastModifiedBy>
  <cp:lastPrinted>2022-04-19T15:49:36Z</cp:lastPrinted>
  <dcterms:created xsi:type="dcterms:W3CDTF">2002-12-12T16:25:44Z</dcterms:created>
  <dcterms:modified xsi:type="dcterms:W3CDTF">2022-05-26T12:57:57Z</dcterms:modified>
</cp:coreProperties>
</file>